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5.xml" ContentType="application/vnd.openxmlformats-officedocument.spreadsheetml.comments+xml"/>
  <Override PartName="/xl/drawings/drawing14.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updateLinks="never" defaultThemeVersion="124226"/>
  <mc:AlternateContent xmlns:mc="http://schemas.openxmlformats.org/markup-compatibility/2006">
    <mc:Choice Requires="x15">
      <x15ac:absPath xmlns:x15ac="http://schemas.microsoft.com/office/spreadsheetml/2010/11/ac" url="D:\Gebruikersmap\Documenten\Eigen WEBSITES\WEBSITE KANO in bewerking\"/>
    </mc:Choice>
  </mc:AlternateContent>
  <xr:revisionPtr revIDLastSave="0" documentId="13_ncr:1_{991C4430-1356-4963-8CF0-9987B8C461F1}" xr6:coauthVersionLast="47" xr6:coauthVersionMax="47" xr10:uidLastSave="{00000000-0000-0000-0000-000000000000}"/>
  <bookViews>
    <workbookView xWindow="-120" yWindow="-120" windowWidth="29040" windowHeight="15840" firstSheet="1" activeTab="1" xr2:uid="{00000000-000D-0000-FFFF-FFFF00000000}"/>
  </bookViews>
  <sheets>
    <sheet name="1 dag" sheetId="10" state="hidden" r:id="rId1"/>
    <sheet name="Home" sheetId="21" r:id="rId2"/>
    <sheet name="aantal" sheetId="22" r:id="rId3"/>
    <sheet name="overnachten" sheetId="14" r:id="rId4"/>
    <sheet name="kamperen" sheetId="15" r:id="rId5"/>
    <sheet name="kampeerspullen" sheetId="17" r:id="rId6"/>
    <sheet name="routes" sheetId="16" r:id="rId7"/>
    <sheet name="kano's" sheetId="19" r:id="rId8"/>
    <sheet name="boeken" sheetId="8" r:id="rId9"/>
    <sheet name="Fin" sheetId="20" r:id="rId10"/>
    <sheet name="materiaallijst" sheetId="2" r:id="rId11"/>
    <sheet name="A+B" sheetId="3" state="hidden" r:id="rId12"/>
    <sheet name="AB" sheetId="11" state="hidden" r:id="rId13"/>
    <sheet name="C" sheetId="12" state="hidden" r:id="rId14"/>
    <sheet name="Blad2" sheetId="4" r:id="rId15"/>
  </sheets>
  <externalReferences>
    <externalReference r:id="rId16"/>
    <externalReference r:id="rId17"/>
  </externalReferences>
  <definedNames>
    <definedName name="_xlnm.Print_Area" localSheetId="0">'1 dag'!$BG$1:$BP$246</definedName>
    <definedName name="_xlnm.Print_Area" localSheetId="11">'A+B'!$A$1:$J$308</definedName>
    <definedName name="_xlnm.Print_Area" localSheetId="13">'C'!$A$1:$K$61</definedName>
    <definedName name="_xlnm.Print_Area" localSheetId="10">materiaallijst!$A$1:$O$62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37" i="2" l="1"/>
  <c r="K37" i="2"/>
  <c r="O36" i="2"/>
  <c r="K36" i="2"/>
  <c r="O35" i="2"/>
  <c r="K35" i="2"/>
  <c r="O34" i="2"/>
  <c r="K34" i="2"/>
  <c r="O33" i="2"/>
  <c r="K33" i="2"/>
  <c r="O32" i="2"/>
  <c r="K32" i="2"/>
  <c r="O31" i="2"/>
  <c r="K31" i="2"/>
  <c r="O30" i="2"/>
  <c r="K30" i="2"/>
  <c r="O29" i="2"/>
  <c r="K29" i="2"/>
  <c r="O28" i="2"/>
  <c r="K28" i="2"/>
  <c r="O27" i="2"/>
  <c r="K27" i="2"/>
  <c r="R17" i="22"/>
  <c r="L42" i="8"/>
  <c r="J42" i="8"/>
  <c r="L12" i="8"/>
  <c r="L11" i="8"/>
  <c r="M50" i="8"/>
  <c r="I30" i="16"/>
  <c r="N57" i="17"/>
  <c r="N52" i="17"/>
  <c r="N45" i="17"/>
  <c r="N32" i="17"/>
  <c r="N23" i="17"/>
  <c r="N12" i="17"/>
  <c r="N49" i="19"/>
  <c r="N46" i="19"/>
  <c r="B13" i="2" l="1"/>
  <c r="R42" i="8"/>
  <c r="S42" i="8" s="1"/>
  <c r="N42" i="8"/>
  <c r="M74" i="8"/>
  <c r="K17" i="2"/>
  <c r="P32" i="17"/>
  <c r="P23" i="17"/>
  <c r="M72" i="8"/>
  <c r="B52" i="2" s="1"/>
  <c r="D52" i="2" s="1"/>
  <c r="M57" i="8"/>
  <c r="P49" i="19"/>
  <c r="P46" i="19"/>
  <c r="M56" i="8"/>
  <c r="P31" i="19"/>
  <c r="M52" i="8"/>
  <c r="O52" i="8" s="1"/>
  <c r="N31" i="19" s="1"/>
  <c r="R50" i="8"/>
  <c r="P23" i="19" s="1"/>
  <c r="P19" i="19"/>
  <c r="M47" i="8"/>
  <c r="B16" i="2" s="1"/>
  <c r="P12" i="19"/>
  <c r="M45" i="8"/>
  <c r="K30" i="8"/>
  <c r="K13" i="2" s="1"/>
  <c r="K29" i="8"/>
  <c r="K14" i="2" s="1"/>
  <c r="K28" i="8"/>
  <c r="K27" i="8"/>
  <c r="Z34" i="16"/>
  <c r="Z31" i="16"/>
  <c r="Z29" i="16"/>
  <c r="Z24" i="16"/>
  <c r="J29" i="16"/>
  <c r="I29" i="16"/>
  <c r="H29" i="16"/>
  <c r="K22" i="15"/>
  <c r="R22" i="15"/>
  <c r="N46" i="17"/>
  <c r="P57" i="17"/>
  <c r="P52" i="17"/>
  <c r="P46" i="17"/>
  <c r="P45" i="17"/>
  <c r="P12" i="17"/>
  <c r="I11" i="14"/>
  <c r="M61" i="8"/>
  <c r="M62" i="8"/>
  <c r="M64" i="8"/>
  <c r="M66" i="8"/>
  <c r="M70" i="8"/>
  <c r="B51" i="2" s="1"/>
  <c r="H54" i="17"/>
  <c r="R22" i="14"/>
  <c r="AK9" i="15"/>
  <c r="P22" i="14"/>
  <c r="J9" i="15"/>
  <c r="Q22" i="15" s="1"/>
  <c r="AK12" i="15"/>
  <c r="K22" i="14"/>
  <c r="AM9" i="14"/>
  <c r="E19" i="14" s="1"/>
  <c r="AM12" i="14"/>
  <c r="F22" i="11"/>
  <c r="B11" i="2" l="1"/>
  <c r="B7" i="2"/>
  <c r="B8" i="2" s="1"/>
  <c r="B12" i="2"/>
  <c r="B41" i="2"/>
  <c r="B36" i="2"/>
  <c r="B39" i="2"/>
  <c r="B37" i="2"/>
  <c r="B35" i="2"/>
  <c r="B38" i="2"/>
  <c r="B34" i="2"/>
  <c r="B40" i="2"/>
  <c r="B10" i="2"/>
  <c r="B14" i="2"/>
  <c r="O42" i="8"/>
  <c r="Q17" i="22"/>
  <c r="O50" i="8"/>
  <c r="N23" i="19" s="1"/>
  <c r="AF6" i="4"/>
  <c r="AZ6" i="4"/>
  <c r="AZ5" i="4" s="1"/>
  <c r="Z37" i="16"/>
  <c r="L33" i="16" s="1"/>
  <c r="E17" i="14"/>
  <c r="AM13" i="14"/>
  <c r="E16" i="14"/>
  <c r="E18" i="14"/>
  <c r="K15" i="2"/>
  <c r="P27" i="8"/>
  <c r="Q82" i="8"/>
  <c r="N10" i="2"/>
  <c r="P12" i="8"/>
  <c r="P11" i="8"/>
  <c r="B9" i="2" l="1"/>
  <c r="D8" i="2"/>
  <c r="P42" i="8"/>
  <c r="Q42" i="8" s="1"/>
  <c r="O72" i="8"/>
  <c r="I52" i="2" s="1"/>
  <c r="H4" i="16"/>
  <c r="AK13" i="15"/>
  <c r="I14" i="12"/>
  <c r="H14" i="12"/>
  <c r="H13" i="12"/>
  <c r="H12" i="12"/>
  <c r="G21" i="12"/>
  <c r="B21" i="12"/>
  <c r="I39" i="12"/>
  <c r="I40" i="12"/>
  <c r="I41" i="12"/>
  <c r="I42" i="12"/>
  <c r="I43" i="12"/>
  <c r="I44" i="12"/>
  <c r="I45" i="12"/>
  <c r="I46" i="12"/>
  <c r="I47" i="12"/>
  <c r="I38" i="12"/>
  <c r="J48" i="12" s="1"/>
  <c r="I27" i="12"/>
  <c r="I28" i="12"/>
  <c r="I29" i="12"/>
  <c r="I30" i="12"/>
  <c r="I31" i="12"/>
  <c r="I32" i="12"/>
  <c r="I33" i="12"/>
  <c r="I34" i="12"/>
  <c r="I35" i="12"/>
  <c r="I26" i="12"/>
  <c r="J36" i="12" s="1"/>
  <c r="I22" i="12"/>
  <c r="I23" i="12"/>
  <c r="I21" i="12"/>
  <c r="J24" i="12" s="1"/>
  <c r="D18" i="12"/>
  <c r="B53" i="12"/>
  <c r="B52" i="12"/>
  <c r="J51" i="12" l="1"/>
  <c r="F53" i="12"/>
  <c r="D52" i="12"/>
  <c r="D53" i="12" l="1"/>
  <c r="F52" i="12"/>
  <c r="F54" i="12" s="1"/>
  <c r="B16" i="12"/>
  <c r="B58" i="12" l="1"/>
  <c r="I58" i="12" s="1"/>
  <c r="J58" i="12"/>
  <c r="W7" i="4" l="1"/>
  <c r="W5" i="4"/>
  <c r="I277" i="3"/>
  <c r="I276" i="3"/>
  <c r="G277" i="3"/>
  <c r="G276" i="3"/>
  <c r="C260" i="3"/>
  <c r="F27" i="11"/>
  <c r="I27" i="11" s="1"/>
  <c r="F215" i="3"/>
  <c r="F277" i="3" s="1"/>
  <c r="G26" i="11"/>
  <c r="C200" i="3"/>
  <c r="F63" i="3"/>
  <c r="I12" i="3"/>
  <c r="H12" i="3"/>
  <c r="H11" i="3"/>
  <c r="H10" i="3"/>
  <c r="E21" i="11"/>
  <c r="C21" i="11"/>
  <c r="F111" i="11"/>
  <c r="H14" i="11"/>
  <c r="I66" i="11" s="1"/>
  <c r="G14" i="11"/>
  <c r="G13" i="11"/>
  <c r="G12" i="11"/>
  <c r="I111" i="11"/>
  <c r="D72" i="11"/>
  <c r="F21" i="11"/>
  <c r="C13" i="11"/>
  <c r="C12" i="11"/>
  <c r="G49" i="11" s="1"/>
  <c r="J7" i="4" s="1"/>
  <c r="K7" i="4" l="1"/>
  <c r="AR6" i="4"/>
  <c r="AP6" i="4"/>
  <c r="B30" i="2"/>
  <c r="D30" i="2" s="1"/>
  <c r="AB6" i="4" l="1"/>
  <c r="BB6" i="4" l="1"/>
  <c r="BB5" i="4" s="1"/>
  <c r="AX6" i="4"/>
  <c r="AX5" i="4" s="1"/>
  <c r="AV6" i="4"/>
  <c r="AV5" i="4" s="1"/>
  <c r="AT3" i="4"/>
  <c r="AT6" i="4" s="1"/>
  <c r="AT5" i="4" s="1"/>
  <c r="AP5" i="4"/>
  <c r="AN6" i="4"/>
  <c r="AN5" i="4" s="1"/>
  <c r="AL6" i="4"/>
  <c r="AL5" i="4" s="1"/>
  <c r="AJ6" i="4"/>
  <c r="AJ5" i="4" s="1"/>
  <c r="AH6" i="4"/>
  <c r="AH5" i="4" s="1"/>
  <c r="AD6" i="4"/>
  <c r="AD5" i="4" s="1"/>
  <c r="AC5" i="4"/>
  <c r="AC6" i="4" s="1"/>
  <c r="AB5" i="4"/>
  <c r="AR5" i="4"/>
  <c r="AF5" i="4"/>
  <c r="F5" i="4" l="1"/>
  <c r="E5" i="4"/>
  <c r="E7" i="4" s="1"/>
  <c r="E11" i="4" s="1"/>
  <c r="D5" i="4"/>
  <c r="C5" i="4"/>
  <c r="F274" i="3"/>
  <c r="G274" i="3"/>
  <c r="H274" i="3"/>
  <c r="I274" i="3"/>
  <c r="B276" i="3"/>
  <c r="H276" i="3"/>
  <c r="B277" i="3"/>
  <c r="H277" i="3"/>
  <c r="R6" i="8"/>
  <c r="R4" i="19" s="1"/>
  <c r="L7" i="2"/>
  <c r="L6" i="2"/>
  <c r="M5" i="2"/>
  <c r="L5" i="2"/>
  <c r="H66" i="11" s="1"/>
  <c r="L8" i="2"/>
  <c r="L9" i="2"/>
  <c r="L4" i="2"/>
  <c r="H65" i="11" s="1"/>
  <c r="L3" i="2"/>
  <c r="H64" i="11" s="1"/>
  <c r="C76" i="11" s="1"/>
  <c r="B53" i="2"/>
  <c r="D53" i="2" s="1"/>
  <c r="D51" i="2"/>
  <c r="B49" i="2"/>
  <c r="D49" i="2" s="1"/>
  <c r="B48" i="2"/>
  <c r="D48" i="2" s="1"/>
  <c r="B47" i="2"/>
  <c r="D47" i="2" s="1"/>
  <c r="B46" i="2"/>
  <c r="D46" i="2" s="1"/>
  <c r="B45" i="2"/>
  <c r="D45" i="2" s="1"/>
  <c r="B44" i="2"/>
  <c r="D44" i="2" s="1"/>
  <c r="K12" i="2"/>
  <c r="D41" i="2"/>
  <c r="D40" i="2"/>
  <c r="D39" i="2"/>
  <c r="D37" i="2"/>
  <c r="D36" i="2"/>
  <c r="D35" i="2"/>
  <c r="D34" i="2"/>
  <c r="B31" i="2"/>
  <c r="D31" i="2" s="1"/>
  <c r="B27" i="2"/>
  <c r="D27" i="2" s="1"/>
  <c r="B22" i="2"/>
  <c r="D22" i="2" s="1"/>
  <c r="B21" i="2"/>
  <c r="D21" i="2" s="1"/>
  <c r="B20" i="2"/>
  <c r="D20" i="2" s="1"/>
  <c r="B25" i="2"/>
  <c r="D25" i="2" s="1"/>
  <c r="B18" i="2"/>
  <c r="D18" i="2" s="1"/>
  <c r="B17" i="2"/>
  <c r="D17" i="2" s="1"/>
  <c r="D16" i="2"/>
  <c r="D14" i="2"/>
  <c r="D13" i="2"/>
  <c r="D12" i="2"/>
  <c r="D11" i="2"/>
  <c r="D10" i="2"/>
  <c r="D9" i="2"/>
  <c r="D7" i="2"/>
  <c r="R5" i="8"/>
  <c r="R3" i="19" s="1"/>
  <c r="R7" i="8"/>
  <c r="R5" i="19" s="1"/>
  <c r="R80" i="8" l="1"/>
  <c r="C24" i="16"/>
  <c r="O74" i="8"/>
  <c r="D22" i="11"/>
  <c r="E22" i="11" s="1"/>
  <c r="O64" i="8"/>
  <c r="R5" i="17"/>
  <c r="R4" i="17"/>
  <c r="R3" i="17"/>
  <c r="O61" i="8"/>
  <c r="O45" i="8"/>
  <c r="AP5" i="8"/>
  <c r="AP9" i="8"/>
  <c r="AP28" i="8"/>
  <c r="AP2" i="8"/>
  <c r="AP6" i="8"/>
  <c r="AP10" i="8"/>
  <c r="AP3" i="8"/>
  <c r="AP7" i="8"/>
  <c r="AP12" i="8"/>
  <c r="AP4" i="8"/>
  <c r="AP8" i="8"/>
  <c r="AP26" i="8"/>
  <c r="N12" i="19" l="1"/>
  <c r="AP29" i="8"/>
  <c r="R8" i="8" s="1"/>
  <c r="U5" i="19" l="1"/>
  <c r="C3" i="19" s="1"/>
  <c r="U5" i="17"/>
  <c r="BJ31" i="10"/>
  <c r="BM31" i="10" s="1"/>
  <c r="BM29" i="10"/>
  <c r="BO29" i="10" s="1"/>
  <c r="E29" i="10"/>
  <c r="BL31" i="10" s="1"/>
  <c r="E53" i="10"/>
  <c r="BL30" i="10" s="1"/>
  <c r="I53" i="10"/>
  <c r="U51" i="10"/>
  <c r="BL28" i="10" s="1"/>
  <c r="U42" i="10"/>
  <c r="BL27" i="10" s="1"/>
  <c r="U34" i="10"/>
  <c r="BL26" i="10" s="1"/>
  <c r="U26" i="10"/>
  <c r="BL25" i="10" s="1"/>
  <c r="BI21" i="10"/>
  <c r="BO55" i="10" s="1"/>
  <c r="BJ30" i="10"/>
  <c r="BM30" i="10" s="1"/>
  <c r="BO30" i="10" s="1"/>
  <c r="BJ29" i="10"/>
  <c r="BJ28" i="10"/>
  <c r="BM28" i="10" s="1"/>
  <c r="BO28" i="10" s="1"/>
  <c r="BP28" i="10" s="1"/>
  <c r="BJ27" i="10"/>
  <c r="BJ26" i="10"/>
  <c r="BM26" i="10" s="1"/>
  <c r="BJ25" i="10"/>
  <c r="BM25" i="10" s="1"/>
  <c r="BO25" i="10" s="1"/>
  <c r="BM12" i="10"/>
  <c r="BL29" i="10"/>
  <c r="O70" i="8" l="1"/>
  <c r="O66" i="8"/>
  <c r="N8" i="2"/>
  <c r="I53" i="2"/>
  <c r="I6" i="2"/>
  <c r="O62" i="8"/>
  <c r="I29" i="2" s="1"/>
  <c r="I22" i="2"/>
  <c r="O56" i="8"/>
  <c r="I25" i="2" s="1"/>
  <c r="O47" i="8"/>
  <c r="I33" i="2"/>
  <c r="O57" i="8"/>
  <c r="I27" i="2" s="1"/>
  <c r="K78" i="8"/>
  <c r="O55" i="2" s="1"/>
  <c r="BP25" i="10"/>
  <c r="BO31" i="10"/>
  <c r="BP31" i="10" s="1"/>
  <c r="BP29" i="10"/>
  <c r="BP30" i="10"/>
  <c r="BM27" i="10"/>
  <c r="BO27" i="10" s="1"/>
  <c r="BP27" i="10" s="1"/>
  <c r="BO26" i="10"/>
  <c r="P26" i="8"/>
  <c r="T11" i="10"/>
  <c r="T10" i="10"/>
  <c r="BN14" i="10"/>
  <c r="BO74" i="10" s="1"/>
  <c r="BM14" i="10"/>
  <c r="BN74" i="10" s="1"/>
  <c r="BM13" i="10"/>
  <c r="BN73" i="10" s="1"/>
  <c r="K11" i="4"/>
  <c r="BN72" i="10"/>
  <c r="BI82" i="10" s="1"/>
  <c r="BO123" i="10"/>
  <c r="BJ78" i="10"/>
  <c r="BO13" i="10"/>
  <c r="BI13" i="10"/>
  <c r="BL123" i="10" s="1"/>
  <c r="BI12" i="10"/>
  <c r="T12" i="10"/>
  <c r="T9" i="10"/>
  <c r="T8" i="10"/>
  <c r="T7" i="10"/>
  <c r="T6" i="10"/>
  <c r="O77" i="8" l="1"/>
  <c r="F2" i="19" s="1"/>
  <c r="I15" i="2"/>
  <c r="N19" i="19"/>
  <c r="I43" i="2"/>
  <c r="I51" i="2"/>
  <c r="BP33" i="10"/>
  <c r="BO33" i="10"/>
  <c r="M11" i="4" s="1"/>
  <c r="BP26" i="10"/>
  <c r="F7" i="4"/>
  <c r="F11" i="4" s="1"/>
  <c r="C7" i="4"/>
  <c r="C11" i="4" s="1"/>
  <c r="J11" i="4"/>
  <c r="BL33" i="10"/>
  <c r="P28" i="8"/>
  <c r="P10" i="8"/>
  <c r="P9" i="8"/>
  <c r="P8" i="8"/>
  <c r="P7" i="8"/>
  <c r="P6" i="8"/>
  <c r="O78" i="8" l="1"/>
  <c r="I11" i="4"/>
  <c r="V54" i="10"/>
  <c r="O80" i="8" l="1"/>
  <c r="F3" i="19"/>
  <c r="O54" i="2"/>
  <c r="I63" i="3"/>
  <c r="Y80" i="8" l="1"/>
  <c r="E5" i="19" s="1"/>
  <c r="E6" i="19" s="1"/>
  <c r="F4" i="19"/>
  <c r="F214" i="3"/>
  <c r="O59" i="2"/>
  <c r="F26" i="11"/>
  <c r="Y81" i="8"/>
  <c r="D18" i="3"/>
  <c r="E7" i="19" l="1"/>
  <c r="O57" i="2"/>
  <c r="F29" i="11"/>
  <c r="I7" i="4" s="1"/>
  <c r="R4" i="12"/>
  <c r="R5" i="12" s="1"/>
  <c r="S5" i="12" s="1"/>
  <c r="F276" i="3"/>
  <c r="F217" i="3"/>
  <c r="I26" i="11"/>
  <c r="I29" i="11" s="1"/>
  <c r="M7" i="4" s="1"/>
  <c r="N9" i="2"/>
  <c r="S1" i="2" s="1"/>
  <c r="D38" i="2" s="1"/>
  <c r="D7" i="4" l="1"/>
  <c r="D11" i="4" s="1"/>
  <c r="C208" i="3"/>
  <c r="C270" i="3" s="1"/>
  <c r="F209" i="3"/>
  <c r="F271" i="3" s="1"/>
  <c r="H200" i="3"/>
  <c r="H262" i="3" s="1"/>
  <c r="G200" i="3"/>
  <c r="G262" i="3" s="1"/>
  <c r="G199" i="3"/>
  <c r="G261" i="3" s="1"/>
  <c r="G198" i="3"/>
  <c r="G260" i="3" s="1"/>
  <c r="C22" i="3" s="1"/>
  <c r="G271" i="3"/>
  <c r="B271" i="3"/>
  <c r="D270" i="3"/>
  <c r="B270" i="3"/>
  <c r="C199" i="3"/>
  <c r="G244" i="3" s="1"/>
  <c r="F279" i="3" l="1"/>
  <c r="F227" i="3"/>
  <c r="F228" i="3" s="1"/>
  <c r="K5" i="4"/>
  <c r="J5" i="4"/>
  <c r="C259" i="3"/>
  <c r="I279" i="3" l="1"/>
  <c r="I291" i="3" s="1"/>
  <c r="I241" i="3"/>
  <c r="D209" i="3"/>
  <c r="E209" i="3" s="1"/>
  <c r="E271" i="3" s="1"/>
  <c r="E208" i="3"/>
  <c r="G304" i="3"/>
  <c r="Q5" i="4" s="1"/>
  <c r="R5" i="4"/>
  <c r="X5" i="4" l="1"/>
  <c r="D271" i="3"/>
  <c r="E270" i="3"/>
  <c r="X7" i="4" l="1"/>
  <c r="D17" i="12"/>
  <c r="Y5" i="4"/>
  <c r="Y7" i="4" s="1"/>
  <c r="O62" i="2"/>
  <c r="F241" i="3" l="1"/>
  <c r="F290" i="3" l="1"/>
  <c r="F291" i="3" s="1"/>
  <c r="P5" i="4" s="1"/>
  <c r="I5" i="4"/>
  <c r="M5" i="4" l="1"/>
  <c r="T5" i="4" l="1"/>
  <c r="B7" i="4"/>
  <c r="B11" i="4" s="1"/>
  <c r="K1"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Eigenaar</author>
    <author>User</author>
  </authors>
  <commentList>
    <comment ref="O6" authorId="0" shapeId="0" xr:uid="{5426DA0B-50E8-45D0-8904-70F054727F89}">
      <text>
        <r>
          <rPr>
            <b/>
            <sz val="9"/>
            <color indexed="81"/>
            <rFont val="Tahoma"/>
            <family val="2"/>
          </rPr>
          <t>cel selecteren en invullen</t>
        </r>
        <r>
          <rPr>
            <sz val="9"/>
            <color indexed="81"/>
            <rFont val="Tahoma"/>
            <family val="2"/>
          </rPr>
          <t xml:space="preserve">
</t>
        </r>
      </text>
    </comment>
    <comment ref="S16" authorId="1" shapeId="0" xr:uid="{00000000-0006-0000-0100-000002000000}">
      <text>
        <r>
          <rPr>
            <b/>
            <sz val="9"/>
            <color indexed="81"/>
            <rFont val="Tahoma"/>
            <family val="2"/>
          </rPr>
          <t>Bijvoorbeeld: 12-06-2020</t>
        </r>
      </text>
    </comment>
    <comment ref="S26" authorId="0" shapeId="0" xr:uid="{889ADDC9-62B7-4F04-B533-EF39B0F3C132}">
      <text>
        <r>
          <rPr>
            <b/>
            <sz val="9"/>
            <color indexed="81"/>
            <rFont val="Tahoma"/>
            <family val="2"/>
          </rPr>
          <t>svp het aantal kano's invullen</t>
        </r>
        <r>
          <rPr>
            <sz val="9"/>
            <color indexed="81"/>
            <rFont val="Tahoma"/>
            <family val="2"/>
          </rPr>
          <t xml:space="preserve">
</t>
        </r>
      </text>
    </comment>
    <comment ref="S34" authorId="0" shapeId="0" xr:uid="{3470A94F-D116-4E7F-91BA-0C68BC3DDF14}">
      <text>
        <r>
          <rPr>
            <b/>
            <sz val="9"/>
            <color indexed="81"/>
            <rFont val="Tahoma"/>
            <family val="2"/>
          </rPr>
          <t>svp het aantal kano's invullen</t>
        </r>
        <r>
          <rPr>
            <sz val="9"/>
            <color indexed="81"/>
            <rFont val="Tahoma"/>
            <family val="2"/>
          </rPr>
          <t xml:space="preserve">
</t>
        </r>
      </text>
    </comment>
    <comment ref="S42" authorId="0" shapeId="0" xr:uid="{95F0DB17-CC82-497B-9619-58F54058FBB5}">
      <text>
        <r>
          <rPr>
            <b/>
            <sz val="9"/>
            <color indexed="81"/>
            <rFont val="Tahoma"/>
            <family val="2"/>
          </rPr>
          <t>svp het aantal kano's invullen</t>
        </r>
        <r>
          <rPr>
            <sz val="9"/>
            <color indexed="81"/>
            <rFont val="Tahoma"/>
            <family val="2"/>
          </rPr>
          <t xml:space="preserve">
</t>
        </r>
      </text>
    </comment>
    <comment ref="S51" authorId="0" shapeId="0" xr:uid="{F8B26579-C444-4A95-850C-F4DFA0AE8DBF}">
      <text>
        <r>
          <rPr>
            <b/>
            <sz val="9"/>
            <color indexed="81"/>
            <rFont val="Tahoma"/>
            <family val="2"/>
          </rPr>
          <t>svp het aantal kano's invullen</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Eigenaar</author>
  </authors>
  <commentList>
    <comment ref="Q8" authorId="0" shapeId="0" xr:uid="{C7947DFB-7086-4D5B-AFFB-AC607E513EAE}">
      <text>
        <r>
          <rPr>
            <sz val="11"/>
            <color indexed="81"/>
            <rFont val="Tahoma"/>
            <family val="2"/>
          </rPr>
          <t>Klik op een wit vlak en selecteer een getal</t>
        </r>
        <r>
          <rPr>
            <sz val="9"/>
            <color indexed="81"/>
            <rFont val="Tahoma"/>
            <family val="2"/>
          </rPr>
          <t xml:space="preserve">
</t>
        </r>
      </text>
    </comment>
    <comment ref="Q13" authorId="0" shapeId="0" xr:uid="{47F5C0F2-CA7E-42BD-AF5A-DF8EDDA74BFB}">
      <text>
        <r>
          <rPr>
            <sz val="12"/>
            <color indexed="81"/>
            <rFont val="Tahoma"/>
            <family val="2"/>
          </rPr>
          <t>Klik op wit vlak en vul in:
dd-mm-jj + enter
bijvoorbeeld: 28-05-22 (+enter)</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Eigenaar</author>
  </authors>
  <commentList>
    <comment ref="J9" authorId="0" shapeId="0" xr:uid="{ACA5B5F3-B619-487D-B884-62F4D0CDBC6A}">
      <text>
        <r>
          <rPr>
            <sz val="11"/>
            <color indexed="81"/>
            <rFont val="Tahoma"/>
            <family val="2"/>
          </rPr>
          <t>Klik op wit vlak en kies een antwoord</t>
        </r>
        <r>
          <rPr>
            <sz val="9"/>
            <color indexed="81"/>
            <rFont val="Tahoma"/>
            <family val="2"/>
          </rPr>
          <t xml:space="preserve">
</t>
        </r>
        <r>
          <rPr>
            <sz val="11"/>
            <color indexed="81"/>
            <rFont val="Tahoma"/>
            <family val="2"/>
          </rPr>
          <t>via het driehoekje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voornaam</author>
  </authors>
  <commentList>
    <comment ref="G200" authorId="0" shapeId="0" xr:uid="{00000000-0006-0000-0600-000001000000}">
      <text>
        <r>
          <rPr>
            <b/>
            <sz val="8"/>
            <color indexed="81"/>
            <rFont val="Tahoma"/>
            <family val="2"/>
          </rPr>
          <t>HierPostcode.
Plaatsnaam In vakje ernaast</t>
        </r>
        <r>
          <rPr>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Eigenaar</author>
  </authors>
  <commentList>
    <comment ref="G20" authorId="0" shapeId="0" xr:uid="{DC517CC7-0751-4655-88A2-D0835F0134AB}">
      <text>
        <r>
          <rPr>
            <b/>
            <sz val="9"/>
            <color indexed="81"/>
            <rFont val="Tahoma"/>
            <family val="2"/>
          </rPr>
          <t>In deze kolom geen negatieve bedragen zetten</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Eigenaar</author>
  </authors>
  <commentList>
    <comment ref="AB6" authorId="0" shapeId="0" xr:uid="{C8FA07A5-8C83-47D3-AA6D-CCE557658800}">
      <text>
        <r>
          <rPr>
            <b/>
            <sz val="9"/>
            <color indexed="81"/>
            <rFont val="Tahoma"/>
            <family val="2"/>
          </rPr>
          <t>Werkelijke terugkeer datum is een dag eerder, maar dit is zo om het voorraadbeheer bestand kloppend oftewel realistischer te krijgen.</t>
        </r>
        <r>
          <rPr>
            <sz val="9"/>
            <color indexed="81"/>
            <rFont val="Tahoma"/>
            <family val="2"/>
          </rPr>
          <t xml:space="preserve">
</t>
        </r>
      </text>
    </comment>
  </commentList>
</comments>
</file>

<file path=xl/sharedStrings.xml><?xml version="1.0" encoding="utf-8"?>
<sst xmlns="http://schemas.openxmlformats.org/spreadsheetml/2006/main" count="776" uniqueCount="492">
  <si>
    <t>Adres</t>
  </si>
  <si>
    <t>Geef aan hoeveel 3e zitplaatsen je wilt</t>
  </si>
  <si>
    <t>tot en met</t>
  </si>
  <si>
    <t>dagen</t>
  </si>
  <si>
    <t>Wil je op een kampvuurtje koken? J/N</t>
  </si>
  <si>
    <t>snijplanken en messen</t>
  </si>
  <si>
    <t>Driepoot, pan, koffiekan en brandhout</t>
  </si>
  <si>
    <t>De kano(s)</t>
  </si>
  <si>
    <t>Wil je een 2 persoons lichtgewicht tent ?</t>
  </si>
  <si>
    <t>E mailadres</t>
  </si>
  <si>
    <t>Personalia</t>
  </si>
  <si>
    <t>Periode</t>
  </si>
  <si>
    <t>Kano-Avontuur.nl</t>
  </si>
  <si>
    <t>De Waddenhoeve</t>
  </si>
  <si>
    <t>Materiaal uitgiftelijst</t>
  </si>
  <si>
    <t>terug</t>
  </si>
  <si>
    <t>Naam:</t>
  </si>
  <si>
    <t>Woonplaats</t>
  </si>
  <si>
    <t>Kanohuur</t>
  </si>
  <si>
    <t>3e Zitplaats</t>
  </si>
  <si>
    <t>Kanokar met 2 spanbanden</t>
  </si>
  <si>
    <t>Bagageton</t>
  </si>
  <si>
    <t>Bagagezak</t>
  </si>
  <si>
    <t>Zak met sluiting</t>
  </si>
  <si>
    <t>Kookset houtvuur</t>
  </si>
  <si>
    <t>Set Keukengerei</t>
  </si>
  <si>
    <t>Datum:</t>
  </si>
  <si>
    <t>Handtekening huurder:</t>
  </si>
  <si>
    <t>e mail</t>
  </si>
  <si>
    <t>Totaal:</t>
  </si>
  <si>
    <t>Incl 1 peddel en 1 zwemvest per zitplaats</t>
  </si>
  <si>
    <t>Hoeveel sets keukengerei wil je ?</t>
  </si>
  <si>
    <t>svp aantal invullen</t>
  </si>
  <si>
    <t>Factuurdatum:</t>
  </si>
  <si>
    <t>Factuurnummer:</t>
  </si>
  <si>
    <t>A</t>
  </si>
  <si>
    <t>Aanbetalingsnota Meerdaagse kanovakantie op de Groninger Maren</t>
  </si>
  <si>
    <t>Periode:</t>
  </si>
  <si>
    <t>Huur kano's incl uitrusting</t>
  </si>
  <si>
    <t>personen</t>
  </si>
  <si>
    <t>BTW</t>
  </si>
  <si>
    <t>%</t>
  </si>
  <si>
    <t>Waarborgsom</t>
  </si>
  <si>
    <t>1e betaling/Aanbetaling:</t>
  </si>
  <si>
    <t xml:space="preserve"> -</t>
  </si>
  <si>
    <t>Aanbetaling:</t>
  </si>
  <si>
    <t>Het bedrag van deze factuur incl BTW:</t>
  </si>
  <si>
    <t>BTW bedrag:</t>
  </si>
  <si>
    <t>Wilt U er zorg voor dragen dat het bedrag van deze factuur voor:</t>
  </si>
  <si>
    <t>op onze rekening komt te staan. Bij niet tijdige betaling kan Uw reservering komen te vervallen.</t>
  </si>
  <si>
    <t>B</t>
  </si>
  <si>
    <t>Meerdaagse kanovakantie op de Groninger Maren</t>
  </si>
  <si>
    <t>Nog te voldoen:</t>
  </si>
  <si>
    <t>op onze rekening komt te staan. Bij niet tijdige betaling kan Uw reservering in het geding komen.</t>
  </si>
  <si>
    <t>AB</t>
  </si>
  <si>
    <t>Nota meerdaagse kanovakantie op de Groninger Maren</t>
  </si>
  <si>
    <t>2 persoons Tent</t>
  </si>
  <si>
    <t>Slaapmatjes</t>
  </si>
  <si>
    <t>totaalprijs</t>
  </si>
  <si>
    <t>Postcode</t>
  </si>
  <si>
    <t>%btw:</t>
  </si>
  <si>
    <t>Startdatum:</t>
  </si>
  <si>
    <t>Terug:</t>
  </si>
  <si>
    <t>opmerkingen:</t>
  </si>
  <si>
    <t>Summercamp@kpnplanet.nl</t>
  </si>
  <si>
    <t>factrnr</t>
  </si>
  <si>
    <t>adres</t>
  </si>
  <si>
    <t>Plaats</t>
  </si>
  <si>
    <t>factbedrag</t>
  </si>
  <si>
    <t xml:space="preserve"> uit.datum</t>
  </si>
  <si>
    <t>verz datum</t>
  </si>
  <si>
    <t>Bedrag</t>
  </si>
  <si>
    <t>C</t>
  </si>
  <si>
    <t>Borg</t>
  </si>
  <si>
    <t>bedrag:</t>
  </si>
  <si>
    <t>totaal:</t>
  </si>
  <si>
    <t>J</t>
  </si>
  <si>
    <t>N</t>
  </si>
  <si>
    <t>nachten</t>
  </si>
  <si>
    <t>of:</t>
  </si>
  <si>
    <r>
      <t xml:space="preserve">Ga naar: </t>
    </r>
    <r>
      <rPr>
        <b/>
        <sz val="10"/>
        <rFont val="Arial"/>
        <family val="2"/>
      </rPr>
      <t>Bestand</t>
    </r>
    <r>
      <rPr>
        <sz val="10"/>
        <rFont val="Arial"/>
        <family val="2"/>
      </rPr>
      <t>, -</t>
    </r>
    <r>
      <rPr>
        <b/>
        <sz val="10"/>
        <rFont val="Arial"/>
        <family val="2"/>
      </rPr>
      <t>Opslaan en verzenden</t>
    </r>
    <r>
      <rPr>
        <sz val="10"/>
        <rFont val="Arial"/>
        <family val="2"/>
      </rPr>
      <t>,</t>
    </r>
    <r>
      <rPr>
        <b/>
        <sz val="10"/>
        <rFont val="Arial"/>
        <family val="2"/>
      </rPr>
      <t xml:space="preserve"> -Per e-mail verzenden, -Als bijlage verzenden</t>
    </r>
    <r>
      <rPr>
        <sz val="10"/>
        <rFont val="Arial"/>
        <family val="2"/>
      </rPr>
      <t>.</t>
    </r>
  </si>
  <si>
    <t>Noordpolderzijl,</t>
  </si>
  <si>
    <t>Geachte</t>
  </si>
  <si>
    <t>Met dit schrijven willen wij U hartelijk danken voor de reservering van Uw kanovakantie</t>
  </si>
  <si>
    <t>Bijgaand treft U de factuur. Op deze factuur ziet U de geboekte periode en het aantal personen.</t>
  </si>
  <si>
    <t>Wilt U s.v.p. de gegevens controleren en de nota voor de aangegeven datum voldoen?</t>
  </si>
  <si>
    <t xml:space="preserve">De borg maken wij na afloop weer aan U over, mits de kano's en alle toebehoren weer in goede staat </t>
  </si>
  <si>
    <t>aan ons zijn overgedragen</t>
  </si>
  <si>
    <t xml:space="preserve">Voorts treft U bijgaand, de algemene voorwaarden met daarin de verdere procedure omtrend Uw reservering. </t>
  </si>
  <si>
    <t>Wij wensen U en Uw metgezellen een fijne vakantie en avontuurlijke vakantie toe.</t>
  </si>
  <si>
    <t>Met Vriendelijke groet,</t>
  </si>
  <si>
    <t>Caroline en Ben Meijer</t>
  </si>
  <si>
    <t>Recreatieboerderij</t>
  </si>
  <si>
    <t>Wilt U deze vooraf zorgvuldig doornemen?</t>
  </si>
  <si>
    <t>Na ontvangst van Uw betaling wordt de reservering pas definitief.</t>
  </si>
  <si>
    <t>Daarna, zullen wij U de instructie Kanovakantie per mail doen toekomen.</t>
  </si>
  <si>
    <t>Algemene voorwaarden kano-avontuur.nl</t>
  </si>
  <si>
    <t>Routebeschrijving naar De Waddenhoeve.</t>
  </si>
  <si>
    <t xml:space="preserve">Vanaf  de noordelijke Ringweg Groningen, volgt U de borden richting Lauwersoog en/of Winsum N361. </t>
  </si>
  <si>
    <t xml:space="preserve">met tankstation, het ANWB bord Noordpolderzijl volgen. In de polder, bij het sluisje (zie foto)  in de oude zeedijk, </t>
  </si>
  <si>
    <t xml:space="preserve">de bocht in de weg naar rechts volgen. De kleine wegwijzer op de T splitsing met “IJsboerderij Waddenhoeve” </t>
  </si>
  <si>
    <t xml:space="preserve">wijst U in de juiste richting. U bent nu op de Middendijk. Sla niet zomaar links of rechts af een zijweg in, want </t>
  </si>
  <si>
    <t xml:space="preserve">de boerderij staat gewoon aan de weg De eerst volgende boerderij aan de weg aan Uw linkerhand, is </t>
  </si>
  <si>
    <t>de Waddenhoeve. Nabij Noordpolderzijl hebben de moderne navigatiesystemen een afwijking van meer dan een</t>
  </si>
  <si>
    <t xml:space="preserve">kilometer. Het is daarom verstandig om in Warffum of anders in Usquert de navigatie uit te zetten en de ANWB </t>
  </si>
  <si>
    <t>borden Noordpolderzijl te volgen, om in de polder te komen. De doorgaande weg in de Polder is dus de</t>
  </si>
  <si>
    <t>Middendijk. Bij no. 2 staat een koe als reclamebord voor boerderij IJS in de tuin. Hier moet U zijn</t>
  </si>
  <si>
    <t>De Waddenhoeve  </t>
  </si>
  <si>
    <t>N 53 24 40.3, E 6 34 36.6</t>
  </si>
  <si>
    <t>Middendijk 2</t>
  </si>
  <si>
    <t>9988TC Usquert</t>
  </si>
  <si>
    <t>Noordpolderzijl</t>
  </si>
  <si>
    <r>
      <t xml:space="preserve">Op dit blad treft U de algemene voorwaarden inzake Uw kanovakantie. In deze algemene voorwaarden staan tevens zaken vermeld die iedere deelnemer van Uw vakantie behoort te weten. Wij verwachten dan ook van U dat U alle leden van Uw groep tijdig en duidelijk over deze belangrijke zaken uit de algemene voorwaarden informeert.
</t>
    </r>
    <r>
      <rPr>
        <b/>
        <sz val="8"/>
        <rFont val="Arial"/>
        <family val="2"/>
      </rPr>
      <t>Reservering</t>
    </r>
    <r>
      <rPr>
        <sz val="8"/>
        <rFont val="Arial"/>
        <family val="2"/>
      </rPr>
      <t xml:space="preserve">. Een voorlopige reservering kan via de website, telefonisch, per brief of per e-mail plaats vinden. U ontvangt daarna van ons de reserveringsnota voor een eerste betaling. Uw reservering wordt definitief zodra deze (aan)betaling op onze rekening binnen is. Bij niet tijdige betaling gaat De Waddenhoeve er van uit dat de reservering niet doorgaat en is deze gerechtigd de materialen aan een andere partij toe te zeggen. </t>
    </r>
    <r>
      <rPr>
        <b/>
        <sz val="8"/>
        <rFont val="Arial"/>
        <family val="2"/>
      </rPr>
      <t xml:space="preserve">Huur en verhuur. </t>
    </r>
    <r>
      <rPr>
        <sz val="8"/>
        <rFont val="Arial"/>
        <family val="2"/>
      </rPr>
      <t xml:space="preserve">Uw kanovakantie gaat U aan voor eigen risico en rekening. U huurt daarbij de door U vooraf gereserveerde spullen van de Waddenhoeve vof en de Waddenhoeve vof staat betreffende spullen aan U af voor de afgesproken periode. Voortijdige inlevering en tussentijds afbreken van Uw kanovakantie geeft geen recht op teruggave van de betaalde huur voor het resterende deel van de overeengekomen periode. U zorgt dat U op de afgesproken einddatum weer terug bent op De Waddenhoeve en levert de spullen weer in goede staat in. Het staat U niet zo maar vrij om eenzijdig, een extra dag / meerdere dagen aan de huurperiode toe te voegen. Dit moet eerst overlegd worden met de Waddenhoeve. Bij te laat inleveren van de spullen, dus na de overeengekomen huurperiode, is de Waddenhoeve gerechtigd U een boete te laten betalen. De hoogte van deze boete is vooraf niet duidelijk en hangt af, van welke economische nadelen de Waddenhoeve heeft ondervonden van het te laat terug ontvangen van de door U gehuurde spullen.
</t>
    </r>
    <r>
      <rPr>
        <b/>
        <sz val="8"/>
        <rFont val="Arial"/>
        <family val="2"/>
      </rPr>
      <t>De nota.</t>
    </r>
    <r>
      <rPr>
        <sz val="8"/>
        <rFont val="Arial"/>
        <family val="2"/>
      </rPr>
      <t xml:space="preserve"> Op de nota treft U o.a. de volgende zaken: De naam van degene die de spullen huurt, de overeengekomen periode, de gehuurde materialen en het aantal personen waar mee U op kanovakantie gaat. Tevens treft U een waarborgsom. De waarborgsom krijgt U z.s.m. teruggestort indien de kano’s, de gehuurde materialen en hun toebehoren zonder beschadigingen of vermissingen weer ingeleverd worden. Het niet naleven van regels en/of gemaakte afspraken, kan het recht op teruggave van de borg doen vervallen. Wij adviseren U een WA verzekering af te sluiten. Ca. 1 maand voor de geboekte periode ontvangt U de tweede rekening,of de nota in zijn geheel. Het bedrag van deze rekening dient voor aanvang van de geboekte periode op onze rekening te staan. Bij niet tijdige betaling kan Uw reservering komen te vervallen en brengen wij U annuleringskosten en/of economische derving in rekening. De hoogte van deze kosten zijn minimaal gelijk aan de hoogte van de  reserveringsnota. Indien U kortdag reserveert, ontvangt U een nota voor het hele bedrag in een keer. U ontvangt dan geen aanbetalingsnota.
</t>
    </r>
    <r>
      <rPr>
        <b/>
        <sz val="8"/>
        <rFont val="Arial"/>
        <family val="2"/>
      </rPr>
      <t>Risico:</t>
    </r>
    <r>
      <rPr>
        <sz val="8"/>
        <rFont val="Arial"/>
        <family val="2"/>
      </rPr>
      <t xml:space="preserve"> Het risico voor wat betreft het oplopen van schade aan en/of vermissing van, de door huurder gehuurde zaken tijdens de huurperiode, is voor rekening van de huurder, tenzij de opgelopen beschadiging het gevolg is van slijtage door normaal gebruik. Het risico van slechte weersomstandigheden zijn voor rekening van huurder en geven geen recht op teruggave van de huursom of een deel daarvan.                     </t>
    </r>
    <r>
      <rPr>
        <b/>
        <sz val="8"/>
        <rFont val="Arial"/>
        <family val="2"/>
      </rPr>
      <t>De route:</t>
    </r>
    <r>
      <rPr>
        <sz val="8"/>
        <rFont val="Arial"/>
        <family val="2"/>
      </rPr>
      <t xml:space="preserve"> U kiest zelf een route uit of stelt deze zelf samen. De kosten voor levensmiddelen en overnachting  zijn voor Uw eigen rekening. Desgewenst kan De Waddenhoeve U een van haar vooraf samengestelde routes verstrekken. Aan een vooraf samengestelde route kunnen geen rechten ontleend worden. Ook is De Waddenhoeve is niet aansprakelijk voor onjuistheden in of aan deze route. De huurder blijft ten allen tijde zelf verantwoordelijk voor zijn of haar besluiten onderweg, of tijdens deze vakantie/kanotocht.
</t>
    </r>
    <r>
      <rPr>
        <b/>
        <sz val="8"/>
        <rFont val="Arial"/>
        <family val="2"/>
      </rPr>
      <t>Annuleringen.</t>
    </r>
    <r>
      <rPr>
        <sz val="8"/>
        <rFont val="Arial"/>
        <family val="2"/>
      </rPr>
      <t xml:space="preserve"> Wij raden U aan een annuleringsverzekering af te sluiten. Middels het betalen van een (reserverings)nota is er een overeenkomst voor een bepaalde tijd tot stand gekomen, waardoor de reservering definitief is geworden. Annuleren is dan niet meer mogelijk. In goed overleg kunnen beide partijen overeenkomen de kanovakantie op een ander moment te hervatten of aan te vangen voor eenzelfde overeengekomen periode.
</t>
    </r>
    <r>
      <rPr>
        <b/>
        <sz val="8"/>
        <rFont val="Arial"/>
        <family val="2"/>
      </rPr>
      <t>Veiligheid.</t>
    </r>
    <r>
      <rPr>
        <sz val="8"/>
        <rFont val="Arial"/>
        <family val="2"/>
      </rPr>
      <t xml:space="preserve"> U en Uw reisgenoten nemen op eigen verantwoording deel aan het Kano-avontuur. De Waddenhoeve heeft U voorzien van CE en/of TüV gekeurde materialen. Voor Uw eigen veiligheid en die van Uw reisgenoten, is het van belang om hier zorgvuldig mee om te gaan. Uw leven en die van Uw reisgenoten, kunnen hier van afhangen.  Uiterlijk 1 maand voor Uw vertrek ontvangt U van ons via de mail een kano vakantie-instructie. Deze geldt slechts als richtlijn maar dient  U vooraf wel doorgelezen te hebben. De Waddenhoeve is niet aansprakelijk voor onjuistheden in of aan deze kano-instructie. Een deelnemer blijft ten allen tijde zelf verantwoordelijk voor zijn of haar besluiten onderweg, of tijdens deze vakantie/kanotocht. Op en bij het water dient U ten alle tijde het zwemvest op een deugdelijke manier aan te hebben. In de kano, op of bij het water dient U geen risicovol gedrag te vertonen. Ook brengt U anderen, of eigendommen van anderen, niet in gevaar. 
</t>
    </r>
    <r>
      <rPr>
        <b/>
        <sz val="8"/>
        <rFont val="Arial"/>
        <family val="2"/>
      </rPr>
      <t>Verklaring:</t>
    </r>
    <r>
      <rPr>
        <sz val="8"/>
        <rFont val="Arial"/>
        <family val="2"/>
      </rPr>
      <t xml:space="preserve"> Als deelnemer verklaart U, alsmede Uw reisgenoten, kennis te hebben genomen van de moeilijkheidsgraad, de zwaarte en de risico’s van de tocht. U en Uw reisgenoten achten zich fysiek in staat om deze tocht veilig en gezond te kunnen volbrengen. Tevens verklaart U dat U en Uw reisgenoten kunnen zwemmen en/of in staat zijn om zichzelf in veiligheid te brengen in geval van calamiteit.
</t>
    </r>
    <r>
      <rPr>
        <b/>
        <sz val="8"/>
        <rFont val="Arial"/>
        <family val="2"/>
      </rPr>
      <t xml:space="preserve">Borg: </t>
    </r>
    <r>
      <rPr>
        <sz val="8"/>
        <rFont val="Arial"/>
        <family val="2"/>
      </rPr>
      <t xml:space="preserve">De spullen die U van ons meekrijgt, verkeren allen in een goede staat. Wij verwachten van U dat U deze materialen in eenzelfde staat na afloop weer bij ons inlevert. Ontdekt U een gebrek, dan dient U dit onmiddellijk aan ons te melden. Gebreken en/of beschadigingen, anders dan ontstaan door slijtage als gevolg van normaal gebruik, worden door ons in rekening gebracht en/of met de uitstaande borg verrekend. Deze kosten kunnen zijn: Kosten ter vervanging van het beschadigde, alsmede kosten die gemoeid zijn met het vervangen of repareren van het beschadigde, zoals arbeidsloon, reistijd, reis- en/of transportkosten.
</t>
    </r>
    <r>
      <rPr>
        <b/>
        <sz val="8"/>
        <rFont val="Arial"/>
        <family val="2"/>
      </rPr>
      <t>Kampvuur:</t>
    </r>
    <r>
      <rPr>
        <sz val="8"/>
        <rFont val="Arial"/>
        <family val="2"/>
      </rPr>
      <t xml:space="preserve"> Er mag alleen een kampvuur gemaakt worden van door de Wadenhoeve verstrekt hout. Indien blijkt dat er toch andere materialen verbrand zijn, dan het door De Waddenhoeve verstrekte hout, is De Waddenhoeve gerechtigd ten minste   € 50,00 in te houden van de borgsom. Deze bepaling is opgenomen ter bescherming van onze goederen en de natuur.
Het kampvuur mag alleen worden gemaakt in de meegeleverde vuurschaal of op een door de campinghouder aangewezen plek. Zorg voor voldoende afstand tussen het vuur, de tent en/of andere spullen. Het vuur mag andere mensen niet hinderen. Houdt kinderen weg van het vuur en zorg dat er voldoende bluswater voorhanden is.
</t>
    </r>
    <r>
      <rPr>
        <b/>
        <sz val="8"/>
        <rFont val="Arial"/>
        <family val="2"/>
      </rPr>
      <t>Milieu.</t>
    </r>
    <r>
      <rPr>
        <sz val="8"/>
        <rFont val="Arial"/>
        <family val="2"/>
      </rPr>
      <t xml:space="preserve"> Afval deponeren in de daarvoor bestemde bakken of zakken. Onderweg of op de campings. Niets in het water gooien of in de natuur achterlaten.
</t>
    </r>
    <r>
      <rPr>
        <b/>
        <sz val="8"/>
        <rFont val="Arial"/>
        <family val="2"/>
      </rPr>
      <t>Beddengoed.</t>
    </r>
    <r>
      <rPr>
        <sz val="8"/>
        <rFont val="Arial"/>
        <family val="2"/>
      </rPr>
      <t xml:space="preserve"> Men dient zelf het beddengoed mee te nemen. Per deelnemer kan er een slaapmatje gehuurd worden om op te slapen. De deelnemer neemt zelf een slaapzak en een hoofdkussen mee en verpakt dit waterdicht.
Materialen. De Waddenhoeve verstrekt voor het Kano-avontuur alleen die materialen, die door de huurder vooraf gereserveerd en betaald zijn. De overige benodigde materialen dient de huurder zelf te verzorgen, c.q. mee te nemen.
</t>
    </r>
    <r>
      <rPr>
        <b/>
        <sz val="8"/>
        <rFont val="Arial"/>
        <family val="2"/>
      </rPr>
      <t>Oplevering</t>
    </r>
    <r>
      <rPr>
        <sz val="8"/>
        <rFont val="Arial"/>
        <family val="2"/>
      </rPr>
      <t xml:space="preserve">. De huurder dient de kano en alle toebehoren weer op te leveren in de zelfde staat zoals hij die heeft aangetroffen bij aanvaarding. De kano dient door de huurder veegschoon en uitgespoeld weer ingeleverd te worden. U dient U voor vertrek weer bij de Waddenhoeve af te melden waarna er gezamenlijk een rondgang  plaatsvindt om te beoordelen of een en ander inderdaad in de juiste staat weer opgeleverd wordt. Middels betaling van de reserveringsnota en/of de huursom geeft de huurder te kennen dat hij of zij akkoord is gegaan met bovenstaande voorwaarden
</t>
    </r>
  </si>
  <si>
    <t>Bereken hier de prijs van een dagje kanoën op de Groninger Maren</t>
  </si>
  <si>
    <t>bagagezak</t>
  </si>
  <si>
    <t>Kies welk type kano je wilt varen:</t>
  </si>
  <si>
    <t>Opmerkingen:</t>
  </si>
  <si>
    <t>Totaalprijs:</t>
  </si>
  <si>
    <r>
      <t xml:space="preserve">Wil je een Kano reserveren? </t>
    </r>
    <r>
      <rPr>
        <sz val="12"/>
        <rFont val="Arial"/>
        <family val="2"/>
      </rPr>
      <t xml:space="preserve">Sla dit bestandje op op jouw computer en voeg het als bijlage naar: </t>
    </r>
  </si>
  <si>
    <t xml:space="preserve">Op de 2e rotonde van Winsum, rechts afslaan richting Warffum,Uithuizen N363. In Warffum, tegenover de garage </t>
  </si>
  <si>
    <r>
      <t xml:space="preserve">Kanovakantie boeken? </t>
    </r>
    <r>
      <rPr>
        <sz val="12"/>
        <rFont val="Arial"/>
        <family val="2"/>
      </rPr>
      <t xml:space="preserve">Sla dit bestandje op jouw computer op en voeg het als bijlage naar: </t>
    </r>
  </si>
  <si>
    <t>Aluminium</t>
  </si>
  <si>
    <t>Kano 1.</t>
  </si>
  <si>
    <t>Kano 2.</t>
  </si>
  <si>
    <t>Lichtgewicht Carbonfiber</t>
  </si>
  <si>
    <t>Kano 3.</t>
  </si>
  <si>
    <t>Kunststof</t>
  </si>
  <si>
    <t>Telefoonnummer:</t>
  </si>
  <si>
    <t>datum:</t>
  </si>
  <si>
    <t>Huur kano's incusief zwemvesten</t>
  </si>
  <si>
    <t>Nota Kanohuur.</t>
  </si>
  <si>
    <t>Kano Aluminium</t>
  </si>
  <si>
    <t>Kano Carbonfiber</t>
  </si>
  <si>
    <t>Kano kunststof</t>
  </si>
  <si>
    <t>bagageton</t>
  </si>
  <si>
    <t>Omschrijving.</t>
  </si>
  <si>
    <t>Aantal</t>
  </si>
  <si>
    <t>Prijs</t>
  </si>
  <si>
    <t>1dg</t>
  </si>
  <si>
    <t>A+B</t>
  </si>
  <si>
    <t>D</t>
  </si>
  <si>
    <t>waterdicht</t>
  </si>
  <si>
    <t>Gewenste datum svp intypen:</t>
  </si>
  <si>
    <t>Telefoonnummer</t>
  </si>
  <si>
    <t>Kano 4.</t>
  </si>
  <si>
    <t>1 pers Kajak</t>
  </si>
  <si>
    <t>per dag</t>
  </si>
  <si>
    <t>recreatiekano</t>
  </si>
  <si>
    <t>prijs:</t>
  </si>
  <si>
    <t>Aantal kano's:</t>
  </si>
  <si>
    <t>Gewenst</t>
  </si>
  <si>
    <t>Aantal bagagezakken:</t>
  </si>
  <si>
    <t>Aantal tonnen:</t>
  </si>
  <si>
    <t>1 Pers kajak</t>
  </si>
  <si>
    <t>Bagage droog meenemen:</t>
  </si>
  <si>
    <t xml:space="preserve">jouw adres </t>
  </si>
  <si>
    <t>etc..</t>
  </si>
  <si>
    <t>Kanopicknick:</t>
  </si>
  <si>
    <t xml:space="preserve">Kookset met driepoot, vuurschaal </t>
  </si>
  <si>
    <t>en/of BBQ rooster</t>
  </si>
  <si>
    <t>incl brandhout,aanmaakblokjes</t>
  </si>
  <si>
    <t>en keukengerei. Compleet voor 3 pers.</t>
  </si>
  <si>
    <t>De witte vakjes mag je naar eigen inzicht invullen of leeg maken</t>
  </si>
  <si>
    <t>De bijbehorende prijs alsmede de totaalprijs verschijnt dan vanzelf.</t>
  </si>
  <si>
    <t>jouw naam</t>
  </si>
  <si>
    <t>Kanohuur, incl peddels en vesten</t>
  </si>
  <si>
    <t>excl BTW</t>
  </si>
  <si>
    <t>Alle kano's worden verhuurd incl bijbehorende peddels en zwemvesten</t>
  </si>
  <si>
    <t>dagprijs</t>
  </si>
  <si>
    <t>Bagage vervoer</t>
  </si>
  <si>
    <t>Evt Korting:</t>
  </si>
  <si>
    <t>ton, deksel, ring</t>
  </si>
  <si>
    <t>Kajak 1 persoons met ton</t>
  </si>
  <si>
    <t>2 bladig</t>
  </si>
  <si>
    <t>dgn/zak hout</t>
  </si>
  <si>
    <t>prijs</t>
  </si>
  <si>
    <t>normale</t>
  </si>
  <si>
    <t>summercamp@kpnplanet.nl</t>
  </si>
  <si>
    <t>incl route, kanokar, 2 peddels, zwemvesten en overige</t>
  </si>
  <si>
    <t>Voor</t>
  </si>
  <si>
    <t>dagen kanovaren inclusief uitrusting.  =</t>
  </si>
  <si>
    <t>Let op: Er geldt wel een waarborgsom van € 150,00 . Ter plekke kan er niet gepind worden!!</t>
  </si>
  <si>
    <t>pp/dag!</t>
  </si>
  <si>
    <t xml:space="preserve">zonder </t>
  </si>
  <si>
    <t>korting</t>
  </si>
  <si>
    <t>Kanohuur incl gereserveerde uitrusting</t>
  </si>
  <si>
    <t>T.z.t. Nog te voldoen middels 2e factuur:</t>
  </si>
  <si>
    <t>Selecteer een wit vak door er op te klikken en begin met typen</t>
  </si>
  <si>
    <t>prijs PP/dag</t>
  </si>
  <si>
    <t>korting:</t>
  </si>
  <si>
    <t>Kortingsbedrag:</t>
  </si>
  <si>
    <t>Per item:</t>
  </si>
  <si>
    <t>mepal borden</t>
  </si>
  <si>
    <t>mepal mokken</t>
  </si>
  <si>
    <t>sets bestek</t>
  </si>
  <si>
    <t>afwaskwast</t>
  </si>
  <si>
    <t>keukenmessen</t>
  </si>
  <si>
    <t>snijplankjes</t>
  </si>
  <si>
    <t>driepoot in waterdichte koker</t>
  </si>
  <si>
    <t>Pan</t>
  </si>
  <si>
    <t>Koffiekan</t>
  </si>
  <si>
    <t>vuurschaal</t>
  </si>
  <si>
    <t>Netzak hout</t>
  </si>
  <si>
    <t>keukenbijl</t>
  </si>
  <si>
    <t>ovenwant</t>
  </si>
  <si>
    <t>slaif</t>
  </si>
  <si>
    <t>1Peddel</t>
  </si>
  <si>
    <t>zwemvest</t>
  </si>
  <si>
    <t>insectenpotje</t>
  </si>
  <si>
    <t>zitje + peddel</t>
  </si>
  <si>
    <t>emmer</t>
  </si>
  <si>
    <t>touw</t>
  </si>
  <si>
    <t>spons</t>
  </si>
  <si>
    <t>kabelslot</t>
  </si>
  <si>
    <t>peddels</t>
  </si>
  <si>
    <t>zwemvesten</t>
  </si>
  <si>
    <t>Bestelling</t>
  </si>
  <si>
    <t>Netto aantal</t>
  </si>
  <si>
    <t>2 pers Canadees</t>
  </si>
  <si>
    <t>En kunnen we de kano's niet langer voor U vasthouden.</t>
  </si>
  <si>
    <t>Datum</t>
  </si>
  <si>
    <t>linders</t>
  </si>
  <si>
    <t>Oldtown</t>
  </si>
  <si>
    <t>Kajak</t>
  </si>
  <si>
    <t>3e zitpl</t>
  </si>
  <si>
    <t>Tonnen</t>
  </si>
  <si>
    <t>Zakken</t>
  </si>
  <si>
    <t>Sl Matjes V</t>
  </si>
  <si>
    <t>SL Matjes K</t>
  </si>
  <si>
    <t>kampvuur</t>
  </si>
  <si>
    <t>eetgerei</t>
  </si>
  <si>
    <t>2P Tent</t>
  </si>
  <si>
    <t>4P Tent</t>
  </si>
  <si>
    <t>uitgifte</t>
  </si>
  <si>
    <t>Volwassenen</t>
  </si>
  <si>
    <t>matje, hoes en ventiel volw.</t>
  </si>
  <si>
    <t>matje, hoes en ventiel Kind</t>
  </si>
  <si>
    <t>Kinderen tot 12 jaar</t>
  </si>
  <si>
    <r>
      <t>Voor</t>
    </r>
    <r>
      <rPr>
        <b/>
        <sz val="10"/>
        <rFont val="Arial"/>
        <family val="2"/>
      </rPr>
      <t xml:space="preserve"> 3 pers</t>
    </r>
    <r>
      <rPr>
        <sz val="10"/>
        <rFont val="Arial"/>
        <family val="2"/>
      </rPr>
      <t xml:space="preserve">. Borden, mokken, bestek </t>
    </r>
  </si>
  <si>
    <r>
      <t xml:space="preserve">De kosten voor overnachtingen op campings en/of B en B's zijn </t>
    </r>
    <r>
      <rPr>
        <b/>
        <u/>
        <sz val="12"/>
        <color rgb="FF00B0F0"/>
        <rFont val="Arial"/>
        <family val="2"/>
      </rPr>
      <t>niet</t>
    </r>
    <r>
      <rPr>
        <b/>
        <sz val="12"/>
        <color rgb="FF00B0F0"/>
        <rFont val="Arial"/>
        <family val="2"/>
      </rPr>
      <t xml:space="preserve"> bij deze prijs inbegrepen.</t>
    </r>
  </si>
  <si>
    <r>
      <t xml:space="preserve">Campings adviseren we om </t>
    </r>
    <r>
      <rPr>
        <u/>
        <sz val="12"/>
        <color rgb="FF00B0F0"/>
        <rFont val="Arial"/>
        <family val="2"/>
      </rPr>
      <t>niet</t>
    </r>
    <r>
      <rPr>
        <sz val="12"/>
        <color rgb="FF00B0F0"/>
        <rFont val="Arial"/>
        <family val="2"/>
      </rPr>
      <t xml:space="preserve"> te reserveren, dan kun je onderweg nog alle kanten op. Zo behoud je jouw vrijheid. Er is altijd wel plek.</t>
    </r>
  </si>
  <si>
    <t>Kampvuurkoken incl brandhout en aanmaakblokjes</t>
  </si>
  <si>
    <t>Na ontvangst van Uw (aan-) betaling wordt de reservering pas definitief.</t>
  </si>
  <si>
    <t>%BTW</t>
  </si>
  <si>
    <t>aantal</t>
  </si>
  <si>
    <t>0% BTW tarief</t>
  </si>
  <si>
    <t>0% BTW</t>
  </si>
  <si>
    <t>Laag BTW tarief</t>
  </si>
  <si>
    <t>9%BTW</t>
  </si>
  <si>
    <t>Hoog BTW tarief</t>
  </si>
  <si>
    <t>21%BTW</t>
  </si>
  <si>
    <t>Factuurbedrag:</t>
  </si>
  <si>
    <t>% BTW over:</t>
  </si>
  <si>
    <t>Totaal BTW:</t>
  </si>
  <si>
    <t>Borg kanohuur terug</t>
  </si>
  <si>
    <t>Aantal volwassenen</t>
  </si>
  <si>
    <t xml:space="preserve">Aantal kinderen </t>
  </si>
  <si>
    <t xml:space="preserve">  jonger dan 12 jaar</t>
  </si>
  <si>
    <t>ervaren kanovaarders</t>
  </si>
  <si>
    <t>onervaren kanovaarders</t>
  </si>
  <si>
    <t>We zijn / zoeken:</t>
  </si>
  <si>
    <r>
      <t xml:space="preserve">Op dit blad treft U de algemene voorwaarden inzake Uw kanovakantie. In deze algemene voorwaarden staan tevens zaken vermeld die iedere deelnemer van Uw kanotrip behoort te weten. Wij verwachten dan ook van U, dat U alle leden van Uw groep tijdig en duidelijk over deze belangrijke zaken uit de algemene voorwaarden informeert.
</t>
    </r>
    <r>
      <rPr>
        <b/>
        <sz val="8"/>
        <rFont val="Arial"/>
        <family val="2"/>
      </rPr>
      <t>Reservering</t>
    </r>
    <r>
      <rPr>
        <sz val="8"/>
        <rFont val="Arial"/>
        <family val="2"/>
      </rPr>
      <t xml:space="preserve">. Een voorlopige reservering kan via de website, telefonisch, per brief of per e-mail plaats vinden. U ontvangt daarna van ons de reserveringsnota voor een eerste betaling. Uw reservering wordt definitief zodra deze (aan)betaling op onze rekening binnen is. Bij niet tijdige betaling gaat De Waddenhoeve er van uit dat de reservering niet doorgaat en is deze gerechtigd de materialen aan een andere partij toe te zeggen. </t>
    </r>
    <r>
      <rPr>
        <b/>
        <sz val="8"/>
        <rFont val="Arial"/>
        <family val="2"/>
      </rPr>
      <t xml:space="preserve">Huur en verhuur. </t>
    </r>
    <r>
      <rPr>
        <sz val="8"/>
        <rFont val="Arial"/>
        <family val="2"/>
      </rPr>
      <t xml:space="preserve">Uw kanovakantie gaat U aan voor eigen risico en rekening. U huurt daarbij de door U vooraf gereserveerde spullen van de Waddenhoeve vof en de Waddenhoeve vof staat betreffende spullen aan U af voor de afgesproken periode. Voortijdige inlevering en tussentijds afbreken van Uw kanovakantie geeft geen recht op teruggave van de betaalde huur voor het resterende deel van de overeengekomen periode. U zorgt dat U op de afgesproken einddatum weer terug bent op De Waddenhoeve en levert de spullen weer in goede staat in. Het staat U niet zo maar vrij om eenzijdig, een extra dag / meerdere dagen aan de huurperiode toe te voegen. Dit moet eerst overlegd worden met de Waddenhoeve. Bij te laat inleveren van de spullen, dus na de overeengekomen huurperiode, is de Waddenhoeve gerechtigd U een boete te laten betalen. De hoogte van deze boete is vooraf niet duidelijk en hangt af, van welke economische nadelen de Waddenhoeve heeft ondervonden van het te laat terug ontvangen van de door U gehuurde spullen.
</t>
    </r>
    <r>
      <rPr>
        <b/>
        <sz val="8"/>
        <rFont val="Arial"/>
        <family val="2"/>
      </rPr>
      <t>De nota.</t>
    </r>
    <r>
      <rPr>
        <sz val="8"/>
        <rFont val="Arial"/>
        <family val="2"/>
      </rPr>
      <t xml:space="preserve"> Op de nota treft U o.a. de volgende zaken: De naam van degene die de spullen huurt, de overeengekomen periode, de gehuurde materialen en het aantal personen waar mee U op kanovakantie gaat. Tevens treft U een waarborgsom. De waarborgsom krijgt U z.s.m. teruggestort indien de kano’s, de gehuurde materialen en hun toebehoren zonder beschadigingen of vermissingen weer ingeleverd worden. Het niet naleven van regels en/of gemaakte afspraken, kan het recht op teruggave van de borg doen vervallen. Wij adviseren U een WA verzekering af te sluiten. Ruim voor de geboekte periode ontvangt U de (tweede) rekening, of de nota in zijn geheel. Het bedrag van deze rekening dient voor aanvang van de geboekte periode op onze rekening te staan. Bij niet tijdige betaling kan Uw reservering komen te vervallen en brengen wij U annuleringskosten en/of economische derving in rekening. De hoogte van deze kosten zijn minimaal gelijk aan de hoogte van de  reserveringsnota. Indien U kortdag reserveert, ontvangt U een nota voor het hele bedrag in een keer. U ontvangt dan geen aanbetalingsnota.
</t>
    </r>
    <r>
      <rPr>
        <b/>
        <sz val="8"/>
        <rFont val="Arial"/>
        <family val="2"/>
      </rPr>
      <t>Risico:</t>
    </r>
    <r>
      <rPr>
        <sz val="8"/>
        <rFont val="Arial"/>
        <family val="2"/>
      </rPr>
      <t xml:space="preserve"> Het risico voor wat betreft het oplopen van schade aan en/of vermissing van, de door huurder gehuurde zaken tijdens de huurperiode, is voor rekening van de huurder, tenzij de opgelopen beschadiging het gevolg is van slijtage door normaal gebruik. Het risico van slechte weersomstandigheden zijn voor rekening van huurder en geven geen recht op teruggave van de huursom of een deel daarvan.                                                                                                                                                                                                          </t>
    </r>
    <r>
      <rPr>
        <b/>
        <sz val="8"/>
        <rFont val="Arial"/>
        <family val="2"/>
      </rPr>
      <t>De route:</t>
    </r>
    <r>
      <rPr>
        <sz val="8"/>
        <rFont val="Arial"/>
        <family val="2"/>
      </rPr>
      <t xml:space="preserve"> U kiest zelf een route uit of stelt deze zelf samen. De kosten voor levensmiddelen en overnachting  zijn voor Uw eigen rekening. Desgewenst kan De Waddenhoeve U een van haar vooraf samengestelde routes verstrekken. Aan een vooraf samengestelde route kunnen geen rechten ontleend worden. Ook is De Waddenhoeve is niet aansprakelijk voor onjuistheden in of aan deze route. De huurder blijft ten allen tijde zelf verantwoordelijk voor zijn of haar besluiten onderweg, of tijdens deze vakantie/kanotocht.
</t>
    </r>
    <r>
      <rPr>
        <b/>
        <sz val="8"/>
        <rFont val="Arial"/>
        <family val="2"/>
      </rPr>
      <t>Annuleringen.</t>
    </r>
    <r>
      <rPr>
        <sz val="8"/>
        <rFont val="Arial"/>
        <family val="2"/>
      </rPr>
      <t xml:space="preserve"> Wij raden U aan een annuleringsverzekering af te sluiten. Middels het betalen van een (reserverings)nota is er een overeenkomst voor een bepaalde tijd tot stand gekomen, waardoor de reservering definitief is geworden. Annuleren is dan niet meer mogelijk. In goed overleg kunnen beide partijen overeenkomen de kanovakantie op een ander moment te hervatten of aan te vangen voor eenzelfde overeengekomen periode.
</t>
    </r>
    <r>
      <rPr>
        <b/>
        <sz val="8"/>
        <rFont val="Arial"/>
        <family val="2"/>
      </rPr>
      <t>Veiligheid.</t>
    </r>
    <r>
      <rPr>
        <sz val="8"/>
        <rFont val="Arial"/>
        <family val="2"/>
      </rPr>
      <t xml:space="preserve"> U en Uw reisgenoten nemen op eigen verantwoording deel aan het Kano-avontuur. De Waddenhoeve heeft U voorzien van CE en/of TüV gekeurde materialen. Voor Uw eigen veiligheid en die van Uw reisgenoten, is het van belang om hier zorgvuldig mee om te gaan. Uw leven en die van Uw reisgenoten, kunnen hier van afhangen.  Indien een meerdaagse: Uiterlijk 1 maand voor Uw vertrek ontvangt U van ons via de mail een kano vakantie-instructie. Deze geldt slechts als richtlijn maar dient  U vooraf wel doorgelezen te hebben. De Waddenhoeve is niet aansprakelijk voor onjuistheden in of aan deze kano-instructie. Een deelnemer blijft ten allen tijde zelf verantwoordelijk voor zijn of haar besluiten onderweg, of tijdens deze vakantie/kanotocht. Op en bij het water dient U ten alle tijde het zwemvest op een deugdelijke manier aan te hebben. In de kano, op of bij het water dient U geen risicovol gedrag te vertonen. Ook brengt U anderen, of eigendommen van anderen, niet in gevaar. 
</t>
    </r>
    <r>
      <rPr>
        <b/>
        <sz val="8"/>
        <rFont val="Arial"/>
        <family val="2"/>
      </rPr>
      <t>Verklaring:</t>
    </r>
    <r>
      <rPr>
        <sz val="8"/>
        <rFont val="Arial"/>
        <family val="2"/>
      </rPr>
      <t xml:space="preserve"> Als deelnemer verklaart U, alsmede Uw reisgenoten, kennis te hebben genomen van de moeilijkheidsgraad, de zwaarte en de risico’s van de tocht. U en Uw reisgenoten achten zich fysiek in staat om deze tocht veilig en gezond te kunnen volbrengen. Tevens verklaart U dat U en Uw reisgenoten kunnen zwemmen en/of in staat zijn om zichzelf in veiligheid te brengen in geval van calamiteit.
</t>
    </r>
    <r>
      <rPr>
        <b/>
        <sz val="8"/>
        <rFont val="Arial"/>
        <family val="2"/>
      </rPr>
      <t xml:space="preserve">Borg: </t>
    </r>
    <r>
      <rPr>
        <sz val="8"/>
        <rFont val="Arial"/>
        <family val="2"/>
      </rPr>
      <t xml:space="preserve">De spullen die U van ons meekrijgt, verkeren allen in een goede staat. Wij spreken uitdrukkelijk met U af dat U deze materialen in eenzelfde staat na afloop weer bij ons inlevert .Indien U deze afspraak niet nakomt: Bij terug moeten halen van de gehuurde spullen van een ander adres of andere plek, dan waar U de spullen bij aanvang ontvangen heeft, mogen wij U daarvoor extra reiskosten en extra reistijd in rekening brengen. Deze kosten mogen wij met Uw uitstaande borg verrekenen. Indien de borg ontoereikend is, ontvangt U van ons een nota met daarop het resterende bedrag. Ontdekt U een gebrek, dan dient U dit onmiddellijk aan ons te melden. Gebreken en/of beschadigingen, anders dan ontstaan door slijtage als gevolg van normaal gebruik, worden door ons in rekening gebracht en/of met de uitstaande borg verrekend. Deze kosten kunnen zijn: Kosten ter vervanging van het beschadigde, alsmede kosten die gemoeid zijn met het vervangen of repareren van het beschadigde, zoals arbeidsloon, reistijd, reis- en/of transportkosten.
</t>
    </r>
    <r>
      <rPr>
        <b/>
        <sz val="8"/>
        <rFont val="Arial"/>
        <family val="2"/>
      </rPr>
      <t>Kampvuur:</t>
    </r>
    <r>
      <rPr>
        <sz val="8"/>
        <rFont val="Arial"/>
        <family val="2"/>
      </rPr>
      <t xml:space="preserve"> Er mag alleen een kampvuur gemaakt worden van door de Wadenhoeve verstrekt hout. Indien blijkt dat er toch andere materialen verbrand zijn, dan het door De Waddenhoeve verstrekte hout, is De Waddenhoeve gerechtigd ten minste   € 50,00 in te houden van de borgsom. Deze bepaling is opgenomen ter bescherming van onze goederen en de natuur.
Het kampvuur mag alleen worden gemaakt in de meegeleverde vuurschaal of op een door de campinghouder aangewezen plek. Zorg voor voldoende afstand tussen het vuur, de tent en/of andere spullen. Het vuur mag andere mensen niet hinderen. Houdt kinderen weg van het vuur en zorg dat er voldoende bluswater voorhanden is.Een emmer wordt door ons meegeleverd.                                                                                                                                                            </t>
    </r>
    <r>
      <rPr>
        <b/>
        <sz val="8"/>
        <rFont val="Arial"/>
        <family val="2"/>
      </rPr>
      <t>Milieu.</t>
    </r>
    <r>
      <rPr>
        <sz val="8"/>
        <rFont val="Arial"/>
        <family val="2"/>
      </rPr>
      <t xml:space="preserve"> Afval deponeren in de daarvoor bestemde bakken of zakken. Onderweg of op de campings. Niets in het water gooien of in de natuur achterlaten.
</t>
    </r>
    <r>
      <rPr>
        <b/>
        <sz val="8"/>
        <rFont val="Arial"/>
        <family val="2"/>
      </rPr>
      <t>Beddengoed.</t>
    </r>
    <r>
      <rPr>
        <sz val="8"/>
        <rFont val="Arial"/>
        <family val="2"/>
      </rPr>
      <t xml:space="preserve"> Men dient zelf het beddengoed mee te nemen. Per deelnemer kan er een slaapmatje gehuurd worden om op te slapen. De deelnemer neemt zelf een slaapzak en een hoofdkussen mee en verpakt dit waterdicht.
Materialen. De Waddenhoeve verstrekt voor het Kano-avontuur alleen die materialen, die door de huurder vooraf gereserveerd en betaald zijn. De overige benodigde materialen dient de huurder zelf te verzorgen, c.q. mee te nemen.
</t>
    </r>
    <r>
      <rPr>
        <b/>
        <sz val="8"/>
        <rFont val="Arial"/>
        <family val="2"/>
      </rPr>
      <t>Oplevering</t>
    </r>
    <r>
      <rPr>
        <sz val="8"/>
        <rFont val="Arial"/>
        <family val="2"/>
      </rPr>
      <t xml:space="preserve">. De huurder dient de kano en alle toebehoren weer op te leveren in de zelfde staat zoals hij die heeft aangetroffen bij aanvaarding. De kano dient door de huurder veegschoon en uitgespoeld weer ingeleverd te worden. U dient U voor Uw vertrek weer bij de Waddenhoeve af te melden, waarna er gezamenlijk een rondgang  plaatsvindt om te beoordelen of een en ander inderdaad in de juiste staat weer opgeleverd wordt. Middels betaling van de reserveringsnota en/of de huursom geeft de huurder te kennen dat hij of zij akkoord is gegaan met bovenstaande voorwaarden
</t>
    </r>
  </si>
  <si>
    <t>na-afrekening:</t>
  </si>
  <si>
    <t>bedrag nota I</t>
  </si>
  <si>
    <t>nieuw bedrag: II</t>
  </si>
  <si>
    <t>Welkom bij:</t>
  </si>
  <si>
    <t>Je zit nergens aan vast.</t>
  </si>
  <si>
    <t>TEXTEN</t>
  </si>
  <si>
    <r>
      <t>Verder</t>
    </r>
    <r>
      <rPr>
        <vertAlign val="superscript"/>
        <sz val="12"/>
        <rFont val="Arial"/>
        <family val="2"/>
      </rPr>
      <t xml:space="preserve"> ---</t>
    </r>
    <r>
      <rPr>
        <sz val="12"/>
        <rFont val="Arial"/>
        <family val="2"/>
      </rPr>
      <t>&gt;</t>
    </r>
  </si>
  <si>
    <t>&lt;---Terug naar de vorige vraag</t>
  </si>
  <si>
    <t xml:space="preserve">Kamperen </t>
  </si>
  <si>
    <t>B en B's en/of blokhutten</t>
  </si>
  <si>
    <t>Geef hiernaast svp aan hoe je onderweg zou willen overnachten:</t>
  </si>
  <si>
    <t>Maak een keuze</t>
  </si>
  <si>
    <t>Kamperen is dan de enige optie, of je moet nu al een planning voor volgend jaar willen maken. Bovendien geeft kamperen je een grotere keuzevrijheid onderweg.</t>
  </si>
  <si>
    <t>Zou je in een B &amp; B of blokhut willen overnachten, reserveer dit dan svp zelf, nadat je een route hebt uitgekozen. Of kies een andere route waar nog wel B en B's vrij zijn.</t>
  </si>
  <si>
    <t>Realiseer jezelf dan wel, dat je jezelf dan ook verplicht om jouw reservering na te komen. Mogelijk moet je op een dag te lang doorvaren om de B&amp;B te bereiken.</t>
  </si>
  <si>
    <t>Hoe zou je tijdens jouw kanovakantie onderweg willen overnachten ?</t>
  </si>
  <si>
    <t>Wil je toch een poging wagen?</t>
  </si>
  <si>
    <t>Je hebt gekozen voor kamperen</t>
  </si>
  <si>
    <t>Kamperen is een verstandige keuze. Op deze manier ben je vrij om te gaan en te staan waar je wilt. We adviseren je daarom, om voorafgaand</t>
  </si>
  <si>
    <t xml:space="preserve">aanbevelen. Zit het een keer een dag tegen, qua opschieten, tegenwind of regen, dan kun je altijd een andere camping nemen die wat dichterbij is, </t>
  </si>
  <si>
    <t>of jouw route verleggen. Op deze manier leg jij jezelf niet teveel op, door bij tegenslag verplicht door te moeten varen omdat je ergens gereserveerd hebt.</t>
  </si>
  <si>
    <t>Nee ik heb alles zelf</t>
  </si>
  <si>
    <t xml:space="preserve">Wil je kampeerspullen bij ons huren?    </t>
  </si>
  <si>
    <t>Ik ga in B&amp;B of blokhutten</t>
  </si>
  <si>
    <t>verder naar de routes</t>
  </si>
  <si>
    <t>Ik heb alle overnachtingen geregeld</t>
  </si>
  <si>
    <t>Terug naar de vorige vraag</t>
  </si>
  <si>
    <t>Wil je een 3 persoons lichtgewicht tent ?</t>
  </si>
  <si>
    <t>aantal:</t>
  </si>
  <si>
    <t>TENTEN:</t>
  </si>
  <si>
    <t>Hoeveel zelfopblazende slaapmatjes wil je ?</t>
  </si>
  <si>
    <t>SLAPEN:</t>
  </si>
  <si>
    <t>KOKEN:</t>
  </si>
  <si>
    <t>Ja</t>
  </si>
  <si>
    <t>Nee</t>
  </si>
  <si>
    <t>Kamperen is een goede keus, het geeft je alle vrijheid en je zit nergens aan vast</t>
  </si>
  <si>
    <t>Welke kampeerspullen zou je willen huren? (huren = niet verplicht)</t>
  </si>
  <si>
    <t>Totaalprijs</t>
  </si>
  <si>
    <t>Deze prijzen zijn nog zonder korting:</t>
  </si>
  <si>
    <t xml:space="preserve">Prijs p dag </t>
  </si>
  <si>
    <t>Je hebt gekozen voor:</t>
  </si>
  <si>
    <t>Naar: Route uitkiezen</t>
  </si>
  <si>
    <t>naar route uitkiezen ---&gt;</t>
  </si>
  <si>
    <t>ik wil graag kampeerspullen huren</t>
  </si>
  <si>
    <r>
      <t xml:space="preserve">aan jouw kanovakantie </t>
    </r>
    <r>
      <rPr>
        <b/>
        <u/>
        <sz val="12"/>
        <color theme="6" tint="-0.499984740745262"/>
        <rFont val="Arial"/>
        <family val="2"/>
      </rPr>
      <t>de campings</t>
    </r>
    <r>
      <rPr>
        <sz val="12"/>
        <color theme="6" tint="-0.499984740745262"/>
        <rFont val="Arial"/>
        <family val="2"/>
      </rPr>
      <t xml:space="preserve"> </t>
    </r>
    <r>
      <rPr>
        <b/>
        <u/>
        <sz val="12"/>
        <color theme="6" tint="-0.499984740745262"/>
        <rFont val="Arial"/>
        <family val="2"/>
      </rPr>
      <t>niet te gaan reserveren</t>
    </r>
    <r>
      <rPr>
        <sz val="12"/>
        <color theme="6" tint="-0.499984740745262"/>
        <rFont val="Arial"/>
        <family val="2"/>
      </rPr>
      <t xml:space="preserve">. Er is altijd wel plaats voor een passant op de campings die we in de routebeschrijving </t>
    </r>
  </si>
  <si>
    <t xml:space="preserve">Je hebt er voor gekozen om </t>
  </si>
  <si>
    <t>dagen te gaan kanoën</t>
  </si>
  <si>
    <t>geef svp jouw ervaring aan</t>
  </si>
  <si>
    <t>geef svp jouw wensen aan</t>
  </si>
  <si>
    <t>geef svp jouw gezelschap op:</t>
  </si>
  <si>
    <t>Wensen:</t>
  </si>
  <si>
    <t>Ervaring:</t>
  </si>
  <si>
    <t>Gezelschap:</t>
  </si>
  <si>
    <t>routenr</t>
  </si>
  <si>
    <t>2 daagse naar Baflo, Eenrum of Onderdendam</t>
  </si>
  <si>
    <t>3, 4 of 5 daagse Onderdendam Garnwerd Winsum Eenrum</t>
  </si>
  <si>
    <t>3, 4 of 5 daagse Baflo Eenrum Pieterburen</t>
  </si>
  <si>
    <t>3, 4 of 5 daagse Onderdendam Winsum Eenrum Pieterburen</t>
  </si>
  <si>
    <t>eigenschappen</t>
  </si>
  <si>
    <t>3 of 4 daagse via Doodstil</t>
  </si>
  <si>
    <t>geschikt</t>
  </si>
  <si>
    <t>Etappes</t>
  </si>
  <si>
    <t>Kort</t>
  </si>
  <si>
    <t>eerder stoppen:</t>
  </si>
  <si>
    <t>Mogelijk</t>
  </si>
  <si>
    <t>gezin,  kleine kinderen</t>
  </si>
  <si>
    <t>gezin oudere kinderen</t>
  </si>
  <si>
    <t>lang</t>
  </si>
  <si>
    <t>Niet Mogelijk</t>
  </si>
  <si>
    <t>Minder geschikt</t>
  </si>
  <si>
    <t>zeer geschikt</t>
  </si>
  <si>
    <t>Met de stroom mee riching Lauwersmeer</t>
  </si>
  <si>
    <t>Route:</t>
  </si>
  <si>
    <t>Aanpasbaar</t>
  </si>
  <si>
    <t>minder geschikt</t>
  </si>
  <si>
    <t>Enigszins aanpasbaar</t>
  </si>
  <si>
    <t>route nr.</t>
  </si>
  <si>
    <t>14 daagse kanovakantie Grote Ronde door Groningen</t>
  </si>
  <si>
    <t>9-14 daagse: Door het Middelpunt van de provincie; Alleen op de wereld!</t>
  </si>
  <si>
    <t xml:space="preserve">     Vul svp de vragen in en stap verder, gaandeweg zal alles je duidelijk worden.</t>
  </si>
  <si>
    <t xml:space="preserve">     Vul svp de vragen in en stap verder. Gaandeweg zal alles je duidelijk worden.</t>
  </si>
  <si>
    <t>TABEL:</t>
  </si>
  <si>
    <t>Route keuzehulp: Zie de tabel:</t>
  </si>
  <si>
    <r>
      <t xml:space="preserve">Kanotochten vanaf 5 dagen </t>
    </r>
    <r>
      <rPr>
        <sz val="9"/>
        <rFont val="Arial"/>
        <family val="2"/>
      </rPr>
      <t>(klik op de link voor een beschrijving)</t>
    </r>
  </si>
  <si>
    <t>Klik hier om een route te selecteren</t>
  </si>
  <si>
    <t>Wij / ik hebben geen kano-ervaring en weten niet of we het wel aan kunnen</t>
  </si>
  <si>
    <t>Graag een route met korte etappes</t>
  </si>
  <si>
    <t>Langere etappes zijn geen probleem</t>
  </si>
  <si>
    <t>absoluut niet de kano op een karretje voor een stukje over land</t>
  </si>
  <si>
    <t>alleen volwassenen</t>
  </si>
  <si>
    <t>Volwassenen + oudere kinderen</t>
  </si>
  <si>
    <t>Volwassenen + (heel) jonge kinderen</t>
  </si>
  <si>
    <t>Graag invullen voor ons, om met je mee te denken:</t>
  </si>
  <si>
    <t>Welke route zou je willen kiezen?</t>
  </si>
  <si>
    <t>Wij / ik hebben een beetje kano-ervaring en kunnen wel grotere afstanden aan.</t>
  </si>
  <si>
    <t>Wij / Ik hebben kano-ervaring en weten goed wat we aankunnen.</t>
  </si>
  <si>
    <t>Ik wil graag advies over de route</t>
  </si>
  <si>
    <t>Kanocalculator:</t>
  </si>
  <si>
    <t>Een wandelaar loopt ca 4 km per uur, een kano vaart iets sneller:</t>
  </si>
  <si>
    <t>Kilometer</t>
  </si>
  <si>
    <t>Mijn etappe is:</t>
  </si>
  <si>
    <t>Vul de lengte van een etappe in om te kijken hoe lang je er over doet.:</t>
  </si>
  <si>
    <t>Overzicht van jouw  kanovakantie-avontuur op de Groninger Maren</t>
  </si>
  <si>
    <t>Aluminium Canadese kano</t>
  </si>
  <si>
    <t>Standaard is dit een tweepersoons kano</t>
  </si>
  <si>
    <t xml:space="preserve">Voor een klein kind zou hier een derde zitplek bij in gemonteerd </t>
  </si>
  <si>
    <t>Bij onze kanohuur zit standaard inbegrepen:</t>
  </si>
  <si>
    <t xml:space="preserve"> - peddel(s)</t>
  </si>
  <si>
    <t xml:space="preserve"> - zwemvest(en)</t>
  </si>
  <si>
    <t xml:space="preserve"> - emmer, touw en spons</t>
  </si>
  <si>
    <t xml:space="preserve"> - kanoroute naar keuze</t>
  </si>
  <si>
    <t>Tegen meerprijs bij te huren::</t>
  </si>
  <si>
    <t xml:space="preserve"> - (extra)bagageton</t>
  </si>
  <si>
    <t xml:space="preserve"> - watervaste bagagezak(ken)</t>
  </si>
  <si>
    <t xml:space="preserve"> - kampeerspullen</t>
  </si>
  <si>
    <t xml:space="preserve"> - kampvuurkoken incl brandhout + aanmaakblokjes</t>
  </si>
  <si>
    <t xml:space="preserve"> - borden bestek mokken etc</t>
  </si>
  <si>
    <t>3e zitplek in Aluminium Canadese kano</t>
  </si>
  <si>
    <t xml:space="preserve">rugsteunen. </t>
  </si>
  <si>
    <t xml:space="preserve"> = Incl 1 peddel en 1 zwemvest per zitplaats</t>
  </si>
  <si>
    <t xml:space="preserve"> - kanokar om de kano evt. mee te kunnen vervoeren</t>
  </si>
  <si>
    <t>De 1 persoons kajak wordt standaard verhuurd met:</t>
  </si>
  <si>
    <t xml:space="preserve"> - Kanoton 25 liter en kanokar</t>
  </si>
  <si>
    <t xml:space="preserve"> - Peddel + zwemvest</t>
  </si>
  <si>
    <r>
      <t>Licht varende</t>
    </r>
    <r>
      <rPr>
        <b/>
        <sz val="10"/>
        <rFont val="Arial"/>
        <family val="2"/>
      </rPr>
      <t xml:space="preserve"> kunststof kano </t>
    </r>
    <r>
      <rPr>
        <sz val="10"/>
        <rFont val="Arial"/>
        <family val="2"/>
      </rPr>
      <t xml:space="preserve">met </t>
    </r>
  </si>
  <si>
    <t>Bij enkel 1 of meerdere kajaks huren is het niet mogelijk om te gaan kampvuurkoken</t>
  </si>
  <si>
    <t>Ton, 50 liter:</t>
  </si>
  <si>
    <t>Bagagezak 20 liter</t>
  </si>
  <si>
    <t>Bagage vervoer:</t>
  </si>
  <si>
    <t>Advies:</t>
  </si>
  <si>
    <r>
      <t xml:space="preserve">Indien </t>
    </r>
    <r>
      <rPr>
        <b/>
        <sz val="10"/>
        <rFont val="Arial"/>
        <family val="2"/>
      </rPr>
      <t>Kajak</t>
    </r>
    <r>
      <rPr>
        <sz val="10"/>
        <rFont val="Arial"/>
        <family val="2"/>
      </rPr>
      <t>:</t>
    </r>
  </si>
  <si>
    <r>
      <t xml:space="preserve">1 Ton per </t>
    </r>
    <r>
      <rPr>
        <b/>
        <sz val="10"/>
        <rFont val="Arial"/>
        <family val="2"/>
      </rPr>
      <t>Canadese kano</t>
    </r>
  </si>
  <si>
    <t xml:space="preserve"> + 1 bagagezak per persoon</t>
  </si>
  <si>
    <t xml:space="preserve">Welke kano ('s) zou je eventueel willen huren? </t>
  </si>
  <si>
    <t>Je zit nog nergens aan vast.</t>
  </si>
  <si>
    <t>Met twee zitplekken en flink wat bagageruimte in het midden.</t>
  </si>
  <si>
    <t>kunnen worden. Je hebt dan wel wat minder bagageruimte.</t>
  </si>
  <si>
    <t>Bij een groter gezelschap en evt kinderen van 10 jaar of ouder</t>
  </si>
  <si>
    <t>adviseren we een of meerdere kajaks naast een Canadees te nemen.</t>
  </si>
  <si>
    <t>Kinderen en volwassenen kunnen dan rouleren over de kano's en kajak(s)</t>
  </si>
  <si>
    <t>Heeft iets minder bagageruimte.</t>
  </si>
  <si>
    <t>Vervoer kwetsbare bagage en zaken die niet tegen water kunnen in een ton of bagagezak</t>
  </si>
  <si>
    <t>Totaalprijs van jouw kanovakantie:</t>
  </si>
  <si>
    <t>Korting:</t>
  </si>
  <si>
    <t>Kanovakantie met korting:</t>
  </si>
  <si>
    <t>Prijs Per Persoon per dag:</t>
  </si>
  <si>
    <t>p.p.d.</t>
  </si>
  <si>
    <t>De Canadees heeft goed ruimte voor bagage, in de kajak kan ook wat bagage.</t>
  </si>
  <si>
    <t>Kanohuur boeken:</t>
  </si>
  <si>
    <t>Alleen prijs/info weten:</t>
  </si>
  <si>
    <t>Overnachtingen op campings zijn niet inbegrepen</t>
  </si>
  <si>
    <t>Die zijn ca € 5,00 pppn en reken je zelf af, ter plaatse</t>
  </si>
  <si>
    <t>ik wou alleen info</t>
  </si>
  <si>
    <t>ik wil reserveren</t>
  </si>
  <si>
    <t>Kies maximaal twee</t>
  </si>
  <si>
    <t>bagazezakken bij een kajak.</t>
  </si>
  <si>
    <t>Aluminium 2 persoons Canadees</t>
  </si>
  <si>
    <t>Aantal 3e zitplaatsen:</t>
  </si>
  <si>
    <r>
      <t xml:space="preserve">Lichtgewicht </t>
    </r>
    <r>
      <rPr>
        <b/>
        <sz val="10"/>
        <rFont val="Arial"/>
        <family val="2"/>
      </rPr>
      <t xml:space="preserve">Kunststof kano </t>
    </r>
    <r>
      <rPr>
        <sz val="10"/>
        <rFont val="Arial"/>
        <family val="2"/>
      </rPr>
      <t>met rugsteunen</t>
    </r>
  </si>
  <si>
    <t>Bagagetonnen 50 liter:</t>
  </si>
  <si>
    <t>Watervaste bagagezakken:</t>
  </si>
  <si>
    <t>Kamperen</t>
  </si>
  <si>
    <t>Driepoot, pan, koffiekan en brandhout, bijl</t>
  </si>
  <si>
    <t>snijplank,messen.</t>
  </si>
  <si>
    <t>2 persoons lichtgewicht tent</t>
  </si>
  <si>
    <t>3 persoons lichtgewicht tent</t>
  </si>
  <si>
    <t>t/m</t>
  </si>
  <si>
    <t xml:space="preserve"> =</t>
  </si>
  <si>
    <t>Reserveren? Vul svp onderstaande vakjes in:</t>
  </si>
  <si>
    <t>Na ontvangst van jouw betaling krijg je via de mail onze kano-vakantie-instructie ter voorbereiding van jouw kanovakantie toegezonden. De routebeschrijving ontvang je bij bij vertrek</t>
  </si>
  <si>
    <t>Vanwege rechten en intellectueel eigendom, verstrekken we geen routebeschrijvingen vooraf of per mail.</t>
  </si>
  <si>
    <t>houden we de materialen voor je vast. Ontvangen we geen betaling, of niet op tijd, dan zijn we vrij de materialen aan iemand anders te verhuren. Na afloop, als de spullen</t>
  </si>
  <si>
    <t>Nadat we jouw excel bestand met reservering hebben ontvangen, krijg je per post een voorlopige reservering toegezonden met daarbij een nota. Zodra die nota voldaan is,</t>
  </si>
  <si>
    <r>
      <rPr>
        <u/>
        <sz val="10"/>
        <color rgb="FF00B050"/>
        <rFont val="Arial"/>
        <family val="2"/>
      </rPr>
      <t>schoon en</t>
    </r>
    <r>
      <rPr>
        <sz val="10"/>
        <color rgb="FF00B050"/>
        <rFont val="Arial"/>
        <family val="2"/>
      </rPr>
      <t xml:space="preserve"> ongeschonden weer bij ons zijn ingeleverd, krijg je de borg weer van ons teruggestort op jouw rekening. </t>
    </r>
  </si>
  <si>
    <t>Beschadigingen, vervuilingen en  vermissingenworden met de borg verrekend.</t>
  </si>
  <si>
    <t>Op de dag van vertrek is het, indien voorradig, mogelijk om extra materialen bij te huren. We kunnen dit echter niet garanderen. Wil je zekerheid?  Reserveer dan op tijd.</t>
  </si>
  <si>
    <t>1 pers kajak (s)</t>
  </si>
  <si>
    <t>incl route, kanokar,  peddel, ton 25 liter en zwemvest</t>
  </si>
  <si>
    <t>3 persoons Tent</t>
  </si>
  <si>
    <r>
      <t xml:space="preserve">Kanotochten tot 5 dagen  </t>
    </r>
    <r>
      <rPr>
        <sz val="10"/>
        <rFont val="Arial"/>
        <family val="2"/>
      </rPr>
      <t>(klik op de link voor een beschrijving)</t>
    </r>
  </si>
  <si>
    <t>3,P Tent</t>
  </si>
  <si>
    <t>Een kajak vaart nog weer lichter dan onze vakantieCanadezen.</t>
  </si>
  <si>
    <t>Daar is geen plek voor aan boord.</t>
  </si>
  <si>
    <t>We begrijpen dat je er over wilt denken en niet meteen wilt reserveren.</t>
  </si>
  <si>
    <t>Bel anders even: 06 293 777 63 of mail naar:</t>
  </si>
  <si>
    <t>Hartelijk dank voor jouw interesse in een kanovakantie op de Groninger Maren.</t>
  </si>
  <si>
    <t>Mogelijk dat je nog een vraag hebt, waar je nog geen antwoord op hebt gevonden.</t>
  </si>
  <si>
    <t>Op korte termijn is het reserveren van blokhutten en B&amp;B's erg lastig. Vaak zitten er 1 of meerdere op de route,  een jaar van tevoren al vol. Dan wil het niet meer.</t>
  </si>
  <si>
    <r>
      <t xml:space="preserve">Hoeveel sets </t>
    </r>
    <r>
      <rPr>
        <b/>
        <sz val="10"/>
        <rFont val="Arial"/>
        <family val="2"/>
      </rPr>
      <t>keukengerei</t>
    </r>
    <r>
      <rPr>
        <sz val="10"/>
        <rFont val="Arial"/>
        <family val="2"/>
      </rPr>
      <t xml:space="preserve"> wil je ?</t>
    </r>
  </si>
  <si>
    <t>Bestelling afdrukken</t>
  </si>
  <si>
    <r>
      <t xml:space="preserve">1 Persoons kajak: </t>
    </r>
    <r>
      <rPr>
        <sz val="10"/>
        <rFont val="Arial"/>
        <family val="2"/>
      </rPr>
      <t>met 25 liter ton.</t>
    </r>
  </si>
  <si>
    <t>Daar zit al een 25 liter ton, bij.</t>
  </si>
  <si>
    <t>Bestelling verzenden</t>
  </si>
  <si>
    <t>meer</t>
  </si>
  <si>
    <t>Samenstelling gezelschap:</t>
  </si>
  <si>
    <t xml:space="preserve">geef hier svp op wie er allemaal mee gaan </t>
  </si>
  <si>
    <t>Aantal volwassenen:</t>
  </si>
  <si>
    <t>Ouder dan twaalf jaar</t>
  </si>
  <si>
    <t>Aantal kinderen:</t>
  </si>
  <si>
    <t>12, of Jonger dan twaalf jaar</t>
  </si>
  <si>
    <t>datum 1e kanodag:</t>
  </si>
  <si>
    <t>datum terug:</t>
  </si>
  <si>
    <t>Wil je een 2 persoons popup tent ?</t>
  </si>
  <si>
    <t>Niet voor kajakvaren, wel voor een Canadese kano</t>
  </si>
  <si>
    <t>2 persoons Popup tent</t>
  </si>
  <si>
    <t>2 pers. PU Tent</t>
  </si>
  <si>
    <t xml:space="preserve">Op de 2e rotonde, voorbij Winsum, rechts afslaan richting Warffum,Uithuizen N363. In Warffum, tegenover de garage </t>
  </si>
  <si>
    <t>boerderij en bagage uitladen.</t>
  </si>
  <si>
    <r>
      <t>Aankomst:</t>
    </r>
    <r>
      <rPr>
        <sz val="10"/>
        <rFont val="Arial"/>
        <family val="2"/>
      </rPr>
      <t xml:space="preserve"> parkeren</t>
    </r>
    <r>
      <rPr>
        <u/>
        <sz val="10"/>
        <rFont val="Arial"/>
        <family val="2"/>
      </rPr>
      <t xml:space="preserve"> voor </t>
    </r>
    <r>
      <rPr>
        <sz val="10"/>
        <rFont val="Arial"/>
        <family val="2"/>
      </rPr>
      <t>de</t>
    </r>
  </si>
  <si>
    <t>Parkeren op aanwijzing:</t>
  </si>
  <si>
    <t>Lang parkeren, achter de</t>
  </si>
  <si>
    <t>boerderij</t>
  </si>
  <si>
    <t>Daarna:</t>
  </si>
  <si>
    <t>Middendijk. Bij no. 2 staat een reclamebord bij de weg. Hier moet U zijn</t>
  </si>
  <si>
    <t>KA</t>
  </si>
  <si>
    <t>namenlijst:</t>
  </si>
  <si>
    <t>geb datum</t>
  </si>
  <si>
    <t>Validiteitsverklaring</t>
  </si>
  <si>
    <t>De huurder verklaart kennis te hebben genomen van de moeilijkheidsgraad,</t>
  </si>
  <si>
    <t>om de kanotocht te ondernemen zonder zichzelf of anderen in gevaar te brengen</t>
  </si>
  <si>
    <t xml:space="preserve">of verklaart alle medische en conditionele bijzonderheden schriftelijk aan de </t>
  </si>
  <si>
    <t>verhuurder te hebben gemeld, die voor een veilige kanotocht van belang kunnen</t>
  </si>
  <si>
    <t>(Op verzoek van de verzekeraar)</t>
  </si>
  <si>
    <t>zwaarte en risico's van de activiteiten en verklaart zich fysiek in staat te achten</t>
  </si>
  <si>
    <t>zijn.</t>
  </si>
  <si>
    <t>evt opmerkingen:</t>
  </si>
  <si>
    <t>geb. datum:</t>
  </si>
  <si>
    <t>voorbeeld invullen: 12-02-2022</t>
  </si>
  <si>
    <t>(Met pen)</t>
  </si>
  <si>
    <t xml:space="preserve">Namen deelnemers: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</si>
</sst>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quot;€&quot;\ * #,##0.00_ ;_ &quot;€&quot;\ * \-#,##0.00_ ;_ &quot;€&quot;\ * &quot;-&quot;??_ ;_ @_ "/>
    <numFmt numFmtId="164" formatCode="_-&quot;€&quot;\ * #,##0.00_-;_-&quot;€&quot;\ * #,##0.00\-;_-&quot;€&quot;\ * &quot;-&quot;??_-;_-@_-"/>
    <numFmt numFmtId="165" formatCode="&quot;€&quot;\ #,##0.00_-"/>
    <numFmt numFmtId="166" formatCode="[$-413]d/mmm/yy;@"/>
    <numFmt numFmtId="167" formatCode="d/mm/yy;@"/>
    <numFmt numFmtId="168" formatCode="[$-F800]dddd\,\ mmmm\ dd\,\ yyyy"/>
    <numFmt numFmtId="169" formatCode="&quot;€&quot;\ #,##0.00"/>
    <numFmt numFmtId="170" formatCode="0.0"/>
    <numFmt numFmtId="171" formatCode="dd/mm/yy;@"/>
  </numFmts>
  <fonts count="132">
    <font>
      <sz val="10"/>
      <name val="Arial"/>
    </font>
    <font>
      <sz val="10"/>
      <name val="Arial"/>
      <family val="2"/>
    </font>
    <font>
      <sz val="8"/>
      <name val="Arial"/>
      <family val="2"/>
    </font>
    <font>
      <b/>
      <sz val="10"/>
      <name val="Arial"/>
      <family val="2"/>
    </font>
    <font>
      <b/>
      <sz val="12"/>
      <name val="Arial"/>
      <family val="2"/>
    </font>
    <font>
      <sz val="10"/>
      <color indexed="12"/>
      <name val="Freestyle Script"/>
      <family val="4"/>
    </font>
    <font>
      <sz val="10"/>
      <color indexed="16"/>
      <name val="Monotype Corsiva"/>
      <family val="4"/>
    </font>
    <font>
      <b/>
      <sz val="10"/>
      <name val="Arial"/>
      <family val="2"/>
    </font>
    <font>
      <b/>
      <sz val="9"/>
      <name val="Arial"/>
      <family val="2"/>
    </font>
    <font>
      <sz val="10"/>
      <color indexed="18"/>
      <name val="Comic Sans MS"/>
      <family val="4"/>
    </font>
    <font>
      <sz val="9"/>
      <name val="Arial"/>
      <family val="2"/>
    </font>
    <font>
      <sz val="10"/>
      <color indexed="17"/>
      <name val="Comic Sans MS"/>
      <family val="4"/>
    </font>
    <font>
      <sz val="10"/>
      <color indexed="17"/>
      <name val="Arial"/>
      <family val="2"/>
    </font>
    <font>
      <sz val="10"/>
      <color indexed="10"/>
      <name val="Arial"/>
      <family val="2"/>
    </font>
    <font>
      <b/>
      <sz val="10"/>
      <color indexed="10"/>
      <name val="Arial"/>
      <family val="2"/>
    </font>
    <font>
      <sz val="10"/>
      <color indexed="62"/>
      <name val="Arial"/>
      <family val="2"/>
    </font>
    <font>
      <sz val="16"/>
      <color indexed="9"/>
      <name val="Arial"/>
      <family val="2"/>
    </font>
    <font>
      <sz val="10"/>
      <color indexed="18"/>
      <name val="Arial"/>
      <family val="2"/>
    </font>
    <font>
      <sz val="14"/>
      <name val="Arial"/>
      <family val="2"/>
    </font>
    <font>
      <sz val="12"/>
      <color indexed="12"/>
      <name val="Freestyle Script"/>
      <family val="4"/>
    </font>
    <font>
      <u/>
      <sz val="10"/>
      <color indexed="12"/>
      <name val="Arial"/>
      <family val="2"/>
    </font>
    <font>
      <b/>
      <sz val="8"/>
      <name val="Arial"/>
      <family val="2"/>
    </font>
    <font>
      <sz val="8"/>
      <name val="Arial"/>
      <family val="2"/>
    </font>
    <font>
      <sz val="10"/>
      <name val="Arial"/>
      <family val="2"/>
    </font>
    <font>
      <sz val="10"/>
      <color indexed="48"/>
      <name val="Comic Sans MS"/>
      <family val="4"/>
    </font>
    <font>
      <sz val="10"/>
      <color indexed="48"/>
      <name val="Arial"/>
      <family val="2"/>
    </font>
    <font>
      <sz val="7"/>
      <name val="Arial"/>
      <family val="2"/>
    </font>
    <font>
      <sz val="9"/>
      <color indexed="18"/>
      <name val="Comic Sans MS"/>
      <family val="4"/>
    </font>
    <font>
      <b/>
      <sz val="8"/>
      <color indexed="10"/>
      <name val="Comic Sans MS"/>
      <family val="4"/>
    </font>
    <font>
      <b/>
      <sz val="7"/>
      <name val="Arial"/>
      <family val="2"/>
    </font>
    <font>
      <sz val="8"/>
      <color indexed="18"/>
      <name val="Comic Sans MS"/>
      <family val="4"/>
    </font>
    <font>
      <sz val="10"/>
      <color indexed="18"/>
      <name val="Arial"/>
      <family val="2"/>
    </font>
    <font>
      <sz val="10"/>
      <color indexed="62"/>
      <name val="Arial"/>
      <family val="2"/>
    </font>
    <font>
      <sz val="10"/>
      <color indexed="62"/>
      <name val="Comic Sans MS"/>
      <family val="4"/>
    </font>
    <font>
      <b/>
      <sz val="10"/>
      <name val="Comic Sans MS"/>
      <family val="4"/>
    </font>
    <font>
      <sz val="8"/>
      <color indexed="62"/>
      <name val="Comic Sans MS"/>
      <family val="4"/>
    </font>
    <font>
      <sz val="8"/>
      <color indexed="62"/>
      <name val="Arial"/>
      <family val="2"/>
    </font>
    <font>
      <b/>
      <sz val="8"/>
      <color indexed="18"/>
      <name val="Arial"/>
      <family val="2"/>
    </font>
    <font>
      <sz val="9"/>
      <color indexed="17"/>
      <name val="Comic Sans MS"/>
      <family val="4"/>
    </font>
    <font>
      <sz val="8"/>
      <color indexed="17"/>
      <name val="Comic Sans MS"/>
      <family val="4"/>
    </font>
    <font>
      <sz val="8"/>
      <color indexed="17"/>
      <name val="Arial"/>
      <family val="2"/>
    </font>
    <font>
      <sz val="10"/>
      <color indexed="17"/>
      <name val="Arial"/>
      <family val="2"/>
    </font>
    <font>
      <b/>
      <sz val="8"/>
      <color indexed="81"/>
      <name val="Tahoma"/>
      <family val="2"/>
    </font>
    <font>
      <sz val="8"/>
      <color indexed="81"/>
      <name val="Tahoma"/>
      <family val="2"/>
    </font>
    <font>
      <sz val="14"/>
      <color indexed="16"/>
      <name val="Monotype Corsiva"/>
      <family val="4"/>
    </font>
    <font>
      <sz val="7"/>
      <color indexed="18"/>
      <name val="Comic Sans MS"/>
      <family val="4"/>
    </font>
    <font>
      <sz val="12"/>
      <name val="Arial"/>
      <family val="2"/>
    </font>
    <font>
      <sz val="10"/>
      <name val="Times New Roman"/>
      <family val="1"/>
    </font>
    <font>
      <b/>
      <sz val="10"/>
      <name val="Times New Roman"/>
      <family val="1"/>
    </font>
    <font>
      <sz val="9"/>
      <name val="Times New Roman"/>
      <family val="1"/>
    </font>
    <font>
      <i/>
      <sz val="8"/>
      <name val="Times New Roman"/>
      <family val="1"/>
    </font>
    <font>
      <sz val="12"/>
      <color indexed="60"/>
      <name val="Monotype Corsiva"/>
      <family val="4"/>
    </font>
    <font>
      <i/>
      <sz val="10"/>
      <color theme="5" tint="-0.24994659260841701"/>
      <name val="Monotype Corsiva"/>
      <family val="4"/>
    </font>
    <font>
      <sz val="9"/>
      <color indexed="81"/>
      <name val="Tahoma"/>
      <family val="2"/>
    </font>
    <font>
      <b/>
      <sz val="9"/>
      <color indexed="81"/>
      <name val="Tahoma"/>
      <family val="2"/>
    </font>
    <font>
      <sz val="16"/>
      <name val="Arial"/>
      <family val="2"/>
    </font>
    <font>
      <sz val="10"/>
      <color theme="5" tint="-0.249977111117893"/>
      <name val="Arial"/>
      <family val="2"/>
    </font>
    <font>
      <sz val="10"/>
      <color theme="6" tint="-0.499984740745262"/>
      <name val="Arial"/>
      <family val="2"/>
    </font>
    <font>
      <b/>
      <sz val="14"/>
      <color rgb="FFFF0000"/>
      <name val="Arial"/>
      <family val="2"/>
    </font>
    <font>
      <sz val="11"/>
      <name val="Arial"/>
      <family val="2"/>
    </font>
    <font>
      <b/>
      <sz val="11"/>
      <name val="Arial"/>
      <family val="2"/>
    </font>
    <font>
      <sz val="18"/>
      <color theme="0"/>
      <name val="Arial"/>
      <family val="2"/>
    </font>
    <font>
      <sz val="10"/>
      <color rgb="FF0070C0"/>
      <name val="Arial"/>
      <family val="2"/>
    </font>
    <font>
      <b/>
      <sz val="12"/>
      <color rgb="FFFF0000"/>
      <name val="Arial"/>
      <family val="2"/>
    </font>
    <font>
      <sz val="12"/>
      <color rgb="FFFF0000"/>
      <name val="Arial"/>
      <family val="2"/>
    </font>
    <font>
      <sz val="10"/>
      <color theme="5" tint="0.39997558519241921"/>
      <name val="Arial"/>
      <family val="2"/>
    </font>
    <font>
      <sz val="36"/>
      <color rgb="FFFF0000"/>
      <name val="Arial"/>
      <family val="2"/>
    </font>
    <font>
      <b/>
      <sz val="10"/>
      <color rgb="FFFF0000"/>
      <name val="Arial"/>
      <family val="2"/>
    </font>
    <font>
      <sz val="16"/>
      <color rgb="FF0070C0"/>
      <name val="Arial"/>
      <family val="2"/>
    </font>
    <font>
      <b/>
      <sz val="16"/>
      <color rgb="FFFF0000"/>
      <name val="Arial"/>
      <family val="2"/>
    </font>
    <font>
      <sz val="10"/>
      <color theme="0" tint="-0.249977111117893"/>
      <name val="Arial"/>
      <family val="2"/>
    </font>
    <font>
      <sz val="9"/>
      <color rgb="FF000080"/>
      <name val="Comic Sans MS"/>
      <family val="4"/>
    </font>
    <font>
      <sz val="10"/>
      <color rgb="FF000080"/>
      <name val="Comic Sans MS"/>
      <family val="4"/>
    </font>
    <font>
      <sz val="8"/>
      <color rgb="FF000080"/>
      <name val="Comic Sans MS"/>
      <family val="4"/>
    </font>
    <font>
      <sz val="10"/>
      <color rgb="FF000080"/>
      <name val="Arial"/>
      <family val="2"/>
    </font>
    <font>
      <sz val="8"/>
      <color rgb="FF000080"/>
      <name val="Arial"/>
      <family val="2"/>
    </font>
    <font>
      <b/>
      <sz val="12"/>
      <color rgb="FF0070C0"/>
      <name val="Arial"/>
      <family val="2"/>
    </font>
    <font>
      <sz val="10"/>
      <color rgb="FFFF0000"/>
      <name val="Arial"/>
      <family val="2"/>
    </font>
    <font>
      <sz val="7"/>
      <color indexed="62"/>
      <name val="Arial"/>
      <family val="2"/>
    </font>
    <font>
      <b/>
      <sz val="8"/>
      <color rgb="FFFF0000"/>
      <name val="Comic Sans MS"/>
      <family val="4"/>
    </font>
    <font>
      <sz val="8"/>
      <name val="Geneva"/>
    </font>
    <font>
      <b/>
      <sz val="12"/>
      <color rgb="FF00B0F0"/>
      <name val="Arial"/>
      <family val="2"/>
    </font>
    <font>
      <b/>
      <u/>
      <sz val="12"/>
      <color rgb="FF00B0F0"/>
      <name val="Arial"/>
      <family val="2"/>
    </font>
    <font>
      <sz val="12"/>
      <color rgb="FF00B0F0"/>
      <name val="Arial"/>
      <family val="2"/>
    </font>
    <font>
      <u/>
      <sz val="12"/>
      <color rgb="FF00B0F0"/>
      <name val="Arial"/>
      <family val="2"/>
    </font>
    <font>
      <b/>
      <sz val="8"/>
      <color theme="0" tint="-0.34998626667073579"/>
      <name val="Arial"/>
      <family val="2"/>
    </font>
    <font>
      <sz val="10"/>
      <color theme="4" tint="0.39997558519241921"/>
      <name val="Comic Sans MS"/>
      <family val="4"/>
    </font>
    <font>
      <sz val="6"/>
      <name val="Arial"/>
      <family val="2"/>
    </font>
    <font>
      <sz val="8"/>
      <color indexed="48"/>
      <name val="Comic Sans MS"/>
      <family val="4"/>
    </font>
    <font>
      <b/>
      <sz val="10"/>
      <color indexed="62"/>
      <name val="Arial"/>
      <family val="2"/>
    </font>
    <font>
      <sz val="8"/>
      <color indexed="18"/>
      <name val="Arial"/>
      <family val="2"/>
    </font>
    <font>
      <sz val="10"/>
      <color theme="2" tint="-0.499984740745262"/>
      <name val="Arial"/>
      <family val="2"/>
    </font>
    <font>
      <sz val="10"/>
      <color rgb="FF0000FF"/>
      <name val="Arial"/>
      <family val="2"/>
    </font>
    <font>
      <sz val="12"/>
      <color rgb="FF0066FF"/>
      <name val="Arial"/>
      <family val="2"/>
    </font>
    <font>
      <sz val="72"/>
      <color rgb="FF0066FF"/>
      <name val="Freestyle Script"/>
      <family val="4"/>
    </font>
    <font>
      <sz val="18"/>
      <name val="Arial"/>
      <family val="2"/>
    </font>
    <font>
      <sz val="18"/>
      <color rgb="FF0066FF"/>
      <name val="Arial"/>
      <family val="2"/>
    </font>
    <font>
      <sz val="16"/>
      <color rgb="FF0066FF"/>
      <name val="Arial"/>
      <family val="2"/>
    </font>
    <font>
      <sz val="12"/>
      <color theme="3" tint="0.39997558519241921"/>
      <name val="Arial"/>
      <family val="2"/>
    </font>
    <font>
      <vertAlign val="superscript"/>
      <sz val="12"/>
      <name val="Arial"/>
      <family val="2"/>
    </font>
    <font>
      <u/>
      <sz val="18"/>
      <color indexed="12"/>
      <name val="Arial"/>
      <family val="2"/>
    </font>
    <font>
      <u/>
      <sz val="16"/>
      <color indexed="12"/>
      <name val="Arial"/>
      <family val="2"/>
    </font>
    <font>
      <u/>
      <sz val="17"/>
      <color indexed="12"/>
      <name val="Arial"/>
      <family val="2"/>
    </font>
    <font>
      <b/>
      <sz val="36"/>
      <color rgb="FFFF0000"/>
      <name val="Arial"/>
      <family val="2"/>
    </font>
    <font>
      <sz val="36"/>
      <name val="Arial"/>
      <family val="2"/>
    </font>
    <font>
      <u/>
      <sz val="20"/>
      <color indexed="12"/>
      <name val="Arial"/>
      <family val="2"/>
    </font>
    <font>
      <sz val="10"/>
      <color theme="0" tint="-0.499984740745262"/>
      <name val="Arial"/>
      <family val="2"/>
    </font>
    <font>
      <sz val="12"/>
      <color rgb="FF0070C0"/>
      <name val="Arial"/>
      <family val="2"/>
    </font>
    <font>
      <sz val="12"/>
      <color theme="6" tint="-0.499984740745262"/>
      <name val="Arial"/>
      <family val="2"/>
    </font>
    <font>
      <b/>
      <u/>
      <sz val="12"/>
      <color theme="6" tint="-0.499984740745262"/>
      <name val="Arial"/>
      <family val="2"/>
    </font>
    <font>
      <b/>
      <sz val="14"/>
      <name val="Arial"/>
      <family val="2"/>
    </font>
    <font>
      <u/>
      <sz val="12"/>
      <color indexed="12"/>
      <name val="Arial"/>
      <family val="2"/>
    </font>
    <font>
      <sz val="10"/>
      <color rgb="FF0066FF"/>
      <name val="Arial"/>
      <family val="2"/>
    </font>
    <font>
      <u/>
      <sz val="14"/>
      <color indexed="12"/>
      <name val="Arial"/>
      <family val="2"/>
    </font>
    <font>
      <sz val="8"/>
      <name val="Comic Sans MS"/>
      <family val="4"/>
    </font>
    <font>
      <sz val="10"/>
      <color rgb="FFFFFF99"/>
      <name val="Arial"/>
      <family val="2"/>
    </font>
    <font>
      <b/>
      <sz val="12"/>
      <color indexed="10"/>
      <name val="Arial"/>
      <family val="2"/>
    </font>
    <font>
      <sz val="10"/>
      <color rgb="FF00B050"/>
      <name val="Arial"/>
      <family val="2"/>
    </font>
    <font>
      <u/>
      <sz val="10"/>
      <color rgb="FF00B050"/>
      <name val="Arial"/>
      <family val="2"/>
    </font>
    <font>
      <sz val="20"/>
      <name val="Arial"/>
      <family val="2"/>
    </font>
    <font>
      <sz val="24"/>
      <color rgb="FF00B050"/>
      <name val="Arial"/>
      <family val="2"/>
    </font>
    <font>
      <u/>
      <sz val="33"/>
      <color indexed="12"/>
      <name val="Arial"/>
      <family val="2"/>
    </font>
    <font>
      <u/>
      <sz val="26"/>
      <color indexed="12"/>
      <name val="Arial"/>
      <family val="2"/>
    </font>
    <font>
      <sz val="36"/>
      <color rgb="FF0066FF"/>
      <name val="Freestyle Script"/>
      <family val="4"/>
    </font>
    <font>
      <sz val="22"/>
      <name val="Arial"/>
      <family val="2"/>
    </font>
    <font>
      <sz val="11"/>
      <color indexed="81"/>
      <name val="Tahoma"/>
      <family val="2"/>
    </font>
    <font>
      <sz val="12"/>
      <color indexed="81"/>
      <name val="Tahoma"/>
      <family val="2"/>
    </font>
    <font>
      <sz val="14"/>
      <color rgb="FF00B0F0"/>
      <name val="Arial"/>
      <family val="2"/>
    </font>
    <font>
      <u/>
      <sz val="10"/>
      <name val="Arial"/>
      <family val="2"/>
    </font>
    <font>
      <sz val="8"/>
      <color indexed="18"/>
      <name val="Cambria"/>
      <family val="1"/>
    </font>
    <font>
      <sz val="8"/>
      <name val="Cambria"/>
      <family val="1"/>
    </font>
    <font>
      <sz val="10"/>
      <color theme="9" tint="-0.249977111117893"/>
      <name val="Arial"/>
      <family val="2"/>
    </font>
  </fonts>
  <fills count="26">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58"/>
        <bgColor indexed="64"/>
      </patternFill>
    </fill>
    <fill>
      <patternFill patternType="solid">
        <fgColor theme="0" tint="-0.249977111117893"/>
        <bgColor indexed="64"/>
      </patternFill>
    </fill>
    <fill>
      <patternFill patternType="solid">
        <fgColor rgb="FFCCFFCC"/>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FF99"/>
        <bgColor indexed="64"/>
      </patternFill>
    </fill>
    <fill>
      <patternFill patternType="solid">
        <fgColor theme="6" tint="0.39997558519241921"/>
        <bgColor indexed="64"/>
      </patternFill>
    </fill>
    <fill>
      <patternFill patternType="solid">
        <fgColor rgb="FF003300"/>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FFFF66"/>
        <bgColor indexed="64"/>
      </patternFill>
    </fill>
    <fill>
      <patternFill patternType="solid">
        <fgColor theme="4" tint="0.39997558519241921"/>
        <bgColor indexed="64"/>
      </patternFill>
    </fill>
    <fill>
      <patternFill patternType="solid">
        <fgColor rgb="FFFF3300"/>
        <bgColor indexed="64"/>
      </patternFill>
    </fill>
    <fill>
      <patternFill patternType="solid">
        <fgColor theme="3" tint="0.59999389629810485"/>
        <bgColor indexed="64"/>
      </patternFill>
    </fill>
    <fill>
      <patternFill patternType="solid">
        <fgColor rgb="FFFFFFCC"/>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6" tint="0.79998168889431442"/>
        <bgColor indexed="64"/>
      </patternFill>
    </fill>
    <fill>
      <patternFill patternType="solid">
        <fgColor rgb="FF99FF66"/>
        <bgColor indexed="64"/>
      </patternFill>
    </fill>
    <fill>
      <patternFill patternType="solid">
        <fgColor rgb="FFFFE697"/>
        <bgColor indexed="64"/>
      </patternFill>
    </fill>
    <fill>
      <patternFill patternType="solid">
        <fgColor theme="2" tint="-9.9978637043366805E-2"/>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0" fontId="20" fillId="0" borderId="0" applyNumberFormat="0" applyFill="0" applyBorder="0" applyAlignment="0" applyProtection="0">
      <alignment vertical="top"/>
      <protection locked="0"/>
    </xf>
  </cellStyleXfs>
  <cellXfs count="557">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0" fontId="5" fillId="0" borderId="0" xfId="0" applyFont="1" applyAlignment="1">
      <alignment horizontal="center"/>
    </xf>
    <xf numFmtId="0" fontId="6" fillId="0" borderId="0" xfId="0" applyFont="1" applyAlignment="1">
      <alignment horizontal="right"/>
    </xf>
    <xf numFmtId="0" fontId="3" fillId="0" borderId="0" xfId="0" applyFont="1"/>
    <xf numFmtId="0" fontId="7" fillId="0" borderId="0" xfId="0" applyFont="1"/>
    <xf numFmtId="0" fontId="8" fillId="0" borderId="0" xfId="0" applyFont="1" applyAlignment="1">
      <alignment horizontal="left"/>
    </xf>
    <xf numFmtId="167" fontId="11" fillId="0" borderId="0" xfId="0" applyNumberFormat="1" applyFont="1" applyAlignment="1" applyProtection="1">
      <alignment horizontal="right"/>
      <protection locked="0"/>
    </xf>
    <xf numFmtId="167" fontId="11" fillId="0" borderId="0" xfId="0" applyNumberFormat="1" applyFont="1" applyAlignment="1" applyProtection="1">
      <alignment horizontal="left"/>
      <protection locked="0"/>
    </xf>
    <xf numFmtId="0" fontId="11" fillId="0" borderId="0" xfId="0" applyFont="1"/>
    <xf numFmtId="0" fontId="12" fillId="0" borderId="0" xfId="0" applyFont="1"/>
    <xf numFmtId="0" fontId="10" fillId="0" borderId="0" xfId="0" applyFont="1"/>
    <xf numFmtId="0" fontId="1" fillId="0" borderId="0" xfId="0" applyFont="1" applyAlignment="1">
      <alignment horizontal="right"/>
    </xf>
    <xf numFmtId="0" fontId="23" fillId="0" borderId="0" xfId="0" applyFont="1"/>
    <xf numFmtId="0" fontId="9" fillId="0" borderId="0" xfId="0" applyFont="1"/>
    <xf numFmtId="0" fontId="24" fillId="0" borderId="0" xfId="0" applyFont="1"/>
    <xf numFmtId="0" fontId="0" fillId="6" borderId="0" xfId="0" applyFill="1" applyAlignment="1">
      <alignment horizontal="center"/>
    </xf>
    <xf numFmtId="0" fontId="0" fillId="3" borderId="0" xfId="0" applyFill="1"/>
    <xf numFmtId="0" fontId="0" fillId="3" borderId="0" xfId="0" applyFill="1" applyAlignment="1">
      <alignment horizontal="center"/>
    </xf>
    <xf numFmtId="0" fontId="0" fillId="8" borderId="0" xfId="0" applyFill="1"/>
    <xf numFmtId="0" fontId="0" fillId="9" borderId="0" xfId="0" applyFill="1" applyAlignment="1">
      <alignment horizontal="center"/>
    </xf>
    <xf numFmtId="0" fontId="0" fillId="9" borderId="0" xfId="0" applyFill="1"/>
    <xf numFmtId="0" fontId="0" fillId="0" borderId="1" xfId="0" applyBorder="1" applyAlignment="1" applyProtection="1">
      <alignment horizontal="center"/>
      <protection locked="0"/>
    </xf>
    <xf numFmtId="0" fontId="56" fillId="0" borderId="0" xfId="0" applyFont="1"/>
    <xf numFmtId="0" fontId="29" fillId="3" borderId="0" xfId="0" applyFont="1" applyFill="1"/>
    <xf numFmtId="0" fontId="56" fillId="0" borderId="0" xfId="0" applyFont="1" applyAlignment="1">
      <alignment horizontal="right"/>
    </xf>
    <xf numFmtId="0" fontId="23" fillId="0" borderId="0" xfId="0" applyFont="1" applyAlignment="1">
      <alignment horizontal="right"/>
    </xf>
    <xf numFmtId="0" fontId="0" fillId="7" borderId="0" xfId="0" applyFill="1"/>
    <xf numFmtId="0" fontId="15" fillId="0" borderId="0" xfId="0" applyFont="1"/>
    <xf numFmtId="0" fontId="21" fillId="0" borderId="0" xfId="0" applyFont="1" applyAlignment="1">
      <alignment horizontal="right"/>
    </xf>
    <xf numFmtId="14" fontId="8" fillId="0" borderId="0" xfId="0" applyNumberFormat="1" applyFont="1"/>
    <xf numFmtId="0" fontId="11" fillId="0" borderId="0" xfId="0" applyFont="1" applyAlignment="1">
      <alignment horizontal="right"/>
    </xf>
    <xf numFmtId="0" fontId="0" fillId="0" borderId="0" xfId="0" applyAlignment="1">
      <alignment horizontal="right"/>
    </xf>
    <xf numFmtId="0" fontId="3" fillId="0" borderId="0" xfId="0" applyFont="1" applyAlignment="1">
      <alignment horizontal="left"/>
    </xf>
    <xf numFmtId="0" fontId="0" fillId="0" borderId="0" xfId="0" applyAlignment="1">
      <alignment horizontal="left"/>
    </xf>
    <xf numFmtId="167" fontId="11" fillId="0" borderId="0" xfId="0" applyNumberFormat="1" applyFont="1" applyAlignment="1">
      <alignment horizontal="right"/>
    </xf>
    <xf numFmtId="167" fontId="11" fillId="0" borderId="0" xfId="0" applyNumberFormat="1" applyFont="1" applyAlignment="1">
      <alignment horizontal="left"/>
    </xf>
    <xf numFmtId="0" fontId="25" fillId="0" borderId="0" xfId="0" applyFont="1" applyAlignment="1">
      <alignment horizontal="right"/>
    </xf>
    <xf numFmtId="0" fontId="21" fillId="0" borderId="0" xfId="0" applyFont="1" applyAlignment="1">
      <alignment horizontal="left"/>
    </xf>
    <xf numFmtId="1" fontId="38" fillId="0" borderId="0" xfId="0" applyNumberFormat="1" applyFont="1"/>
    <xf numFmtId="0" fontId="38" fillId="0" borderId="0" xfId="0" applyFont="1"/>
    <xf numFmtId="0" fontId="24" fillId="0" borderId="0" xfId="0" applyFont="1" applyAlignment="1">
      <alignment horizontal="center"/>
    </xf>
    <xf numFmtId="0" fontId="26" fillId="0" borderId="0" xfId="0" applyFont="1" applyAlignment="1">
      <alignment horizontal="left"/>
    </xf>
    <xf numFmtId="0" fontId="29" fillId="0" borderId="0" xfId="0" applyFont="1" applyAlignment="1">
      <alignment horizontal="left"/>
    </xf>
    <xf numFmtId="0" fontId="11" fillId="0" borderId="0" xfId="0" applyFont="1" applyAlignment="1">
      <alignment horizontal="left"/>
    </xf>
    <xf numFmtId="165" fontId="11" fillId="0" borderId="0" xfId="0" applyNumberFormat="1" applyFont="1"/>
    <xf numFmtId="0" fontId="39" fillId="0" borderId="0" xfId="0" applyFont="1" applyAlignment="1">
      <alignment horizontal="right"/>
    </xf>
    <xf numFmtId="0" fontId="39" fillId="0" borderId="0" xfId="0" applyFont="1"/>
    <xf numFmtId="2" fontId="39" fillId="0" borderId="0" xfId="0" applyNumberFormat="1" applyFont="1" applyAlignment="1">
      <alignment horizontal="left"/>
    </xf>
    <xf numFmtId="1" fontId="39" fillId="0" borderId="0" xfId="0" applyNumberFormat="1" applyFont="1" applyAlignment="1">
      <alignment horizontal="right"/>
    </xf>
    <xf numFmtId="0" fontId="41" fillId="0" borderId="0" xfId="0" applyFont="1"/>
    <xf numFmtId="0" fontId="41" fillId="0" borderId="0" xfId="0" applyFont="1" applyAlignment="1">
      <alignment horizontal="left"/>
    </xf>
    <xf numFmtId="165" fontId="11" fillId="0" borderId="3" xfId="0" applyNumberFormat="1" applyFont="1" applyBorder="1"/>
    <xf numFmtId="0" fontId="11" fillId="0" borderId="3" xfId="0" applyFont="1" applyBorder="1" applyAlignment="1">
      <alignment horizontal="left"/>
    </xf>
    <xf numFmtId="0" fontId="23" fillId="0" borderId="0" xfId="0" applyFont="1" applyAlignment="1">
      <alignment horizontal="left"/>
    </xf>
    <xf numFmtId="0" fontId="40" fillId="0" borderId="0" xfId="0" applyFont="1" applyAlignment="1">
      <alignment horizontal="right"/>
    </xf>
    <xf numFmtId="165" fontId="11" fillId="0" borderId="0" xfId="0" applyNumberFormat="1" applyFont="1" applyAlignment="1">
      <alignment horizontal="left"/>
    </xf>
    <xf numFmtId="0" fontId="17" fillId="0" borderId="0" xfId="0" applyFont="1"/>
    <xf numFmtId="0" fontId="22" fillId="0" borderId="0" xfId="0" applyFont="1" applyAlignment="1">
      <alignment horizontal="right"/>
    </xf>
    <xf numFmtId="0" fontId="24" fillId="0" borderId="0" xfId="0" applyFont="1" applyAlignment="1">
      <alignment horizontal="left"/>
    </xf>
    <xf numFmtId="9" fontId="8" fillId="0" borderId="0" xfId="0" applyNumberFormat="1" applyFont="1" applyAlignment="1">
      <alignment horizontal="center"/>
    </xf>
    <xf numFmtId="0" fontId="32" fillId="0" borderId="0" xfId="0" applyFont="1"/>
    <xf numFmtId="0" fontId="33" fillId="0" borderId="0" xfId="0" applyFont="1" applyAlignment="1">
      <alignment horizontal="left"/>
    </xf>
    <xf numFmtId="0" fontId="15" fillId="0" borderId="0" xfId="0" applyFont="1" applyAlignment="1">
      <alignment horizontal="left"/>
    </xf>
    <xf numFmtId="165" fontId="33" fillId="0" borderId="0" xfId="0" applyNumberFormat="1" applyFont="1"/>
    <xf numFmtId="0" fontId="33" fillId="0" borderId="0" xfId="0" applyFont="1"/>
    <xf numFmtId="1" fontId="8" fillId="0" borderId="0" xfId="0" applyNumberFormat="1" applyFont="1" applyAlignment="1">
      <alignment horizontal="right"/>
    </xf>
    <xf numFmtId="0" fontId="34" fillId="0" borderId="0" xfId="0" applyFont="1"/>
    <xf numFmtId="0" fontId="32" fillId="0" borderId="0" xfId="0" applyFont="1" applyAlignment="1">
      <alignment horizontal="left"/>
    </xf>
    <xf numFmtId="0" fontId="25" fillId="0" borderId="0" xfId="0" applyFont="1"/>
    <xf numFmtId="0" fontId="35" fillId="0" borderId="0" xfId="0" applyFont="1" applyAlignment="1">
      <alignment horizontal="left"/>
    </xf>
    <xf numFmtId="0" fontId="22" fillId="0" borderId="0" xfId="0" applyFont="1" applyAlignment="1">
      <alignment horizontal="left"/>
    </xf>
    <xf numFmtId="14" fontId="39" fillId="0" borderId="0" xfId="0" applyNumberFormat="1" applyFont="1" applyAlignment="1">
      <alignment horizontal="center"/>
    </xf>
    <xf numFmtId="0" fontId="22" fillId="0" borderId="0" xfId="0" applyFont="1"/>
    <xf numFmtId="0" fontId="21" fillId="0" borderId="0" xfId="0" applyFont="1"/>
    <xf numFmtId="0" fontId="28" fillId="0" borderId="0" xfId="0" applyFont="1" applyAlignment="1">
      <alignment horizontal="right"/>
    </xf>
    <xf numFmtId="0" fontId="24" fillId="0" borderId="0" xfId="0" applyFont="1" applyAlignment="1">
      <alignment horizontal="right"/>
    </xf>
    <xf numFmtId="0" fontId="47" fillId="0" borderId="0" xfId="0" applyFont="1"/>
    <xf numFmtId="0" fontId="48" fillId="0" borderId="0" xfId="0" applyFont="1" applyAlignment="1">
      <alignment horizontal="left"/>
    </xf>
    <xf numFmtId="14" fontId="49" fillId="0" borderId="0" xfId="0" applyNumberFormat="1" applyFont="1" applyAlignment="1">
      <alignment horizontal="left"/>
    </xf>
    <xf numFmtId="0" fontId="47" fillId="0" borderId="0" xfId="0" applyFont="1" applyAlignment="1">
      <alignment horizontal="left"/>
    </xf>
    <xf numFmtId="14" fontId="47" fillId="0" borderId="0" xfId="0" applyNumberFormat="1" applyFont="1" applyAlignment="1">
      <alignment horizontal="center"/>
    </xf>
    <xf numFmtId="0" fontId="50" fillId="0" borderId="0" xfId="0" applyFont="1"/>
    <xf numFmtId="0" fontId="51" fillId="0" borderId="0" xfId="0" applyFont="1"/>
    <xf numFmtId="14" fontId="10" fillId="0" borderId="0" xfId="0" applyNumberFormat="1" applyFont="1"/>
    <xf numFmtId="0" fontId="52" fillId="0" borderId="0" xfId="0" applyFont="1"/>
    <xf numFmtId="0" fontId="9" fillId="0" borderId="0" xfId="0" applyFont="1" applyAlignment="1">
      <alignment horizontal="right"/>
    </xf>
    <xf numFmtId="167" fontId="9" fillId="0" borderId="0" xfId="0" applyNumberFormat="1" applyFont="1" applyAlignment="1">
      <alignment horizontal="right"/>
    </xf>
    <xf numFmtId="167" fontId="9" fillId="0" borderId="0" xfId="0" applyNumberFormat="1" applyFont="1" applyAlignment="1">
      <alignment horizontal="left"/>
    </xf>
    <xf numFmtId="1" fontId="27" fillId="0" borderId="0" xfId="0" applyNumberFormat="1" applyFont="1"/>
    <xf numFmtId="0" fontId="27" fillId="0" borderId="0" xfId="0" applyFont="1"/>
    <xf numFmtId="165" fontId="8" fillId="0" borderId="0" xfId="0" applyNumberFormat="1" applyFont="1"/>
    <xf numFmtId="0" fontId="28" fillId="0" borderId="0" xfId="0" applyFont="1"/>
    <xf numFmtId="165" fontId="24" fillId="0" borderId="0" xfId="0" applyNumberFormat="1" applyFont="1"/>
    <xf numFmtId="0" fontId="9" fillId="0" borderId="0" xfId="0" applyFont="1" applyAlignment="1">
      <alignment horizontal="left"/>
    </xf>
    <xf numFmtId="165" fontId="9" fillId="0" borderId="0" xfId="0" applyNumberFormat="1" applyFont="1"/>
    <xf numFmtId="0" fontId="30" fillId="0" borderId="0" xfId="0" applyFont="1" applyAlignment="1">
      <alignment horizontal="right"/>
    </xf>
    <xf numFmtId="0" fontId="30" fillId="0" borderId="0" xfId="0" applyFont="1"/>
    <xf numFmtId="2" fontId="30" fillId="0" borderId="0" xfId="0" applyNumberFormat="1" applyFont="1" applyAlignment="1">
      <alignment horizontal="left"/>
    </xf>
    <xf numFmtId="1" fontId="30" fillId="0" borderId="0" xfId="0" applyNumberFormat="1" applyFont="1" applyAlignment="1">
      <alignment horizontal="right"/>
    </xf>
    <xf numFmtId="165" fontId="9" fillId="0" borderId="3" xfId="0" applyNumberFormat="1" applyFont="1" applyBorder="1"/>
    <xf numFmtId="0" fontId="31" fillId="0" borderId="0" xfId="0" applyFont="1"/>
    <xf numFmtId="0" fontId="31" fillId="0" borderId="0" xfId="0" applyFont="1" applyAlignment="1">
      <alignment horizontal="left"/>
    </xf>
    <xf numFmtId="165" fontId="9" fillId="0" borderId="0" xfId="0" applyNumberFormat="1" applyFont="1" applyAlignment="1">
      <alignment horizontal="left"/>
    </xf>
    <xf numFmtId="165" fontId="9" fillId="0" borderId="8" xfId="0" applyNumberFormat="1" applyFont="1" applyBorder="1"/>
    <xf numFmtId="0" fontId="36" fillId="0" borderId="0" xfId="0" applyFont="1" applyAlignment="1">
      <alignment horizontal="left"/>
    </xf>
    <xf numFmtId="14" fontId="30" fillId="0" borderId="0" xfId="0" applyNumberFormat="1" applyFont="1" applyAlignment="1">
      <alignment horizontal="center"/>
    </xf>
    <xf numFmtId="0" fontId="31" fillId="0" borderId="0" xfId="0" applyFont="1" applyAlignment="1">
      <alignment horizontal="right"/>
    </xf>
    <xf numFmtId="166" fontId="9" fillId="0" borderId="0" xfId="0" applyNumberFormat="1" applyFont="1" applyAlignment="1">
      <alignment horizontal="left"/>
    </xf>
    <xf numFmtId="0" fontId="37" fillId="0" borderId="0" xfId="0" applyFont="1" applyAlignment="1">
      <alignment horizontal="right"/>
    </xf>
    <xf numFmtId="0" fontId="25" fillId="0" borderId="0" xfId="0" applyFont="1" applyAlignment="1">
      <alignment horizontal="left"/>
    </xf>
    <xf numFmtId="0" fontId="2" fillId="0" borderId="0" xfId="0" applyFont="1"/>
    <xf numFmtId="0" fontId="44" fillId="0" borderId="0" xfId="0" applyFont="1"/>
    <xf numFmtId="0" fontId="19" fillId="0" borderId="0" xfId="0" applyFont="1" applyAlignment="1">
      <alignment horizontal="center"/>
    </xf>
    <xf numFmtId="0" fontId="1" fillId="0" borderId="0" xfId="0" applyFont="1" applyAlignment="1">
      <alignment horizontal="left"/>
    </xf>
    <xf numFmtId="165" fontId="1" fillId="2" borderId="1" xfId="0" applyNumberFormat="1" applyFont="1" applyFill="1" applyBorder="1"/>
    <xf numFmtId="0" fontId="1" fillId="0" borderId="1" xfId="0" applyFont="1" applyBorder="1" applyAlignment="1">
      <alignment horizontal="center"/>
    </xf>
    <xf numFmtId="0" fontId="1" fillId="0" borderId="1" xfId="0" applyFont="1" applyBorder="1"/>
    <xf numFmtId="1" fontId="9" fillId="0" borderId="0" xfId="0" applyNumberFormat="1" applyFont="1"/>
    <xf numFmtId="0" fontId="1" fillId="0" borderId="3" xfId="0" applyFont="1" applyBorder="1"/>
    <xf numFmtId="165" fontId="1" fillId="2" borderId="0" xfId="0" applyNumberFormat="1" applyFont="1" applyFill="1" applyAlignment="1">
      <alignment horizontal="center"/>
    </xf>
    <xf numFmtId="169" fontId="0" fillId="5" borderId="0" xfId="0" applyNumberFormat="1" applyFill="1" applyAlignment="1">
      <alignment horizontal="center"/>
    </xf>
    <xf numFmtId="165" fontId="1" fillId="5" borderId="2" xfId="0" applyNumberFormat="1" applyFont="1" applyFill="1" applyBorder="1" applyAlignment="1">
      <alignment horizontal="center"/>
    </xf>
    <xf numFmtId="166" fontId="0" fillId="0" borderId="1" xfId="0" applyNumberFormat="1" applyBorder="1" applyAlignment="1" applyProtection="1">
      <alignment horizontal="center"/>
      <protection locked="0"/>
    </xf>
    <xf numFmtId="0" fontId="58" fillId="3" borderId="0" xfId="0" applyFont="1" applyFill="1"/>
    <xf numFmtId="0" fontId="4" fillId="3" borderId="0" xfId="0" applyFont="1" applyFill="1"/>
    <xf numFmtId="0" fontId="13" fillId="3" borderId="0" xfId="0" applyFont="1" applyFill="1"/>
    <xf numFmtId="0" fontId="1" fillId="3" borderId="0" xfId="0" applyFont="1" applyFill="1"/>
    <xf numFmtId="166" fontId="3" fillId="3" borderId="0" xfId="0" applyNumberFormat="1" applyFont="1" applyFill="1"/>
    <xf numFmtId="0" fontId="1" fillId="6" borderId="0" xfId="0" applyFont="1" applyFill="1"/>
    <xf numFmtId="0" fontId="0" fillId="6" borderId="0" xfId="0" applyFill="1"/>
    <xf numFmtId="0" fontId="3" fillId="3" borderId="0" xfId="0" applyFont="1" applyFill="1" applyAlignment="1">
      <alignment horizontal="center"/>
    </xf>
    <xf numFmtId="0" fontId="60" fillId="3" borderId="0" xfId="0" applyFont="1" applyFill="1"/>
    <xf numFmtId="0" fontId="22" fillId="3" borderId="0" xfId="0" applyFont="1" applyFill="1"/>
    <xf numFmtId="0" fontId="0" fillId="3" borderId="4" xfId="0" applyFill="1" applyBorder="1"/>
    <xf numFmtId="0" fontId="0" fillId="3" borderId="9" xfId="0" applyFill="1" applyBorder="1"/>
    <xf numFmtId="0" fontId="0" fillId="3" borderId="5" xfId="0" applyFill="1" applyBorder="1"/>
    <xf numFmtId="0" fontId="3" fillId="3" borderId="4" xfId="0" applyFont="1" applyFill="1" applyBorder="1"/>
    <xf numFmtId="0" fontId="1" fillId="3" borderId="10" xfId="0" applyFont="1" applyFill="1" applyBorder="1"/>
    <xf numFmtId="0" fontId="0" fillId="3" borderId="11" xfId="0" applyFill="1" applyBorder="1"/>
    <xf numFmtId="0" fontId="0" fillId="3" borderId="10" xfId="0" applyFill="1" applyBorder="1"/>
    <xf numFmtId="167" fontId="11" fillId="0" borderId="0" xfId="0" applyNumberFormat="1" applyFont="1" applyAlignment="1">
      <alignment horizontal="center"/>
    </xf>
    <xf numFmtId="0" fontId="57" fillId="3" borderId="10" xfId="0" applyFont="1" applyFill="1" applyBorder="1" applyAlignment="1">
      <alignment horizontal="left"/>
    </xf>
    <xf numFmtId="169" fontId="57" fillId="3" borderId="10" xfId="0" applyNumberFormat="1" applyFont="1" applyFill="1" applyBorder="1" applyAlignment="1">
      <alignment horizontal="left"/>
    </xf>
    <xf numFmtId="0" fontId="1" fillId="3" borderId="11" xfId="0" applyFont="1" applyFill="1" applyBorder="1"/>
    <xf numFmtId="0" fontId="1" fillId="3" borderId="11" xfId="0" applyFont="1" applyFill="1" applyBorder="1" applyAlignment="1">
      <alignment horizontal="right"/>
    </xf>
    <xf numFmtId="0" fontId="11" fillId="0" borderId="0" xfId="0" applyFont="1" applyAlignment="1">
      <alignment horizontal="center"/>
    </xf>
    <xf numFmtId="165" fontId="11" fillId="0" borderId="0" xfId="0" applyNumberFormat="1" applyFont="1" applyAlignment="1">
      <alignment horizontal="center"/>
    </xf>
    <xf numFmtId="0" fontId="39" fillId="0" borderId="0" xfId="0" applyFont="1" applyAlignment="1">
      <alignment horizontal="left"/>
    </xf>
    <xf numFmtId="169" fontId="0" fillId="3" borderId="0" xfId="0" applyNumberFormat="1" applyFill="1" applyAlignment="1">
      <alignment horizontal="center"/>
    </xf>
    <xf numFmtId="0" fontId="57" fillId="3" borderId="10" xfId="0" applyFont="1" applyFill="1" applyBorder="1" applyAlignment="1">
      <alignment horizontal="center"/>
    </xf>
    <xf numFmtId="44" fontId="0" fillId="7" borderId="0" xfId="0" applyNumberFormat="1" applyFill="1"/>
    <xf numFmtId="0" fontId="0" fillId="3" borderId="6" xfId="0" applyFill="1" applyBorder="1"/>
    <xf numFmtId="169" fontId="0" fillId="7" borderId="3" xfId="0" applyNumberFormat="1" applyFill="1" applyBorder="1" applyAlignment="1">
      <alignment horizontal="center"/>
    </xf>
    <xf numFmtId="0" fontId="0" fillId="3" borderId="3" xfId="0" applyFill="1" applyBorder="1"/>
    <xf numFmtId="0" fontId="0" fillId="3" borderId="7" xfId="0" applyFill="1" applyBorder="1"/>
    <xf numFmtId="0" fontId="2" fillId="3" borderId="0" xfId="0" applyFont="1" applyFill="1"/>
    <xf numFmtId="1" fontId="39" fillId="0" borderId="0" xfId="0" applyNumberFormat="1" applyFont="1" applyAlignment="1">
      <alignment horizontal="center"/>
    </xf>
    <xf numFmtId="169" fontId="57" fillId="3" borderId="0" xfId="0" applyNumberFormat="1" applyFont="1" applyFill="1" applyAlignment="1">
      <alignment horizontal="center"/>
    </xf>
    <xf numFmtId="0" fontId="57" fillId="3" borderId="0" xfId="0" applyFont="1" applyFill="1" applyAlignment="1">
      <alignment horizontal="center"/>
    </xf>
    <xf numFmtId="0" fontId="57" fillId="3" borderId="0" xfId="0" applyFont="1" applyFill="1"/>
    <xf numFmtId="0" fontId="0" fillId="3" borderId="10" xfId="0" applyFill="1" applyBorder="1" applyAlignment="1">
      <alignment horizontal="center"/>
    </xf>
    <xf numFmtId="0" fontId="0" fillId="3" borderId="15" xfId="0" applyFill="1" applyBorder="1"/>
    <xf numFmtId="0" fontId="1" fillId="3" borderId="10" xfId="0" applyFont="1" applyFill="1" applyBorder="1" applyAlignment="1">
      <alignment horizontal="center"/>
    </xf>
    <xf numFmtId="0" fontId="1" fillId="3" borderId="0" xfId="0" applyFont="1" applyFill="1" applyAlignment="1">
      <alignment horizontal="center"/>
    </xf>
    <xf numFmtId="0" fontId="20" fillId="3" borderId="0" xfId="1" applyFill="1" applyAlignment="1" applyProtection="1"/>
    <xf numFmtId="0" fontId="23" fillId="3" borderId="0" xfId="0" applyFont="1" applyFill="1" applyAlignment="1">
      <alignment horizontal="right"/>
    </xf>
    <xf numFmtId="0" fontId="23" fillId="3" borderId="0" xfId="0" applyFont="1" applyFill="1"/>
    <xf numFmtId="0" fontId="14" fillId="3" borderId="0" xfId="0" applyFont="1" applyFill="1"/>
    <xf numFmtId="1" fontId="1" fillId="0" borderId="1" xfId="0" applyNumberFormat="1" applyFont="1" applyBorder="1" applyAlignment="1" applyProtection="1">
      <alignment horizontal="center"/>
      <protection locked="0"/>
    </xf>
    <xf numFmtId="1" fontId="0" fillId="0" borderId="1" xfId="0" applyNumberFormat="1" applyBorder="1" applyAlignment="1" applyProtection="1">
      <alignment horizontal="center"/>
      <protection locked="0"/>
    </xf>
    <xf numFmtId="44" fontId="0" fillId="3" borderId="0" xfId="0" applyNumberFormat="1" applyFill="1"/>
    <xf numFmtId="165" fontId="11" fillId="0" borderId="3" xfId="0" applyNumberFormat="1" applyFont="1" applyBorder="1" applyAlignment="1">
      <alignment horizontal="center"/>
    </xf>
    <xf numFmtId="3" fontId="11" fillId="0" borderId="0" xfId="0" applyNumberFormat="1" applyFont="1" applyAlignment="1">
      <alignment horizontal="center"/>
    </xf>
    <xf numFmtId="0" fontId="3" fillId="0" borderId="3" xfId="0" applyFont="1" applyBorder="1" applyAlignment="1">
      <alignment horizontal="left"/>
    </xf>
    <xf numFmtId="0" fontId="0" fillId="0" borderId="3" xfId="0" applyBorder="1"/>
    <xf numFmtId="0" fontId="0" fillId="0" borderId="3" xfId="0" applyBorder="1" applyAlignment="1">
      <alignment horizontal="center"/>
    </xf>
    <xf numFmtId="0" fontId="3" fillId="0" borderId="3" xfId="0" applyFont="1" applyBorder="1" applyAlignment="1">
      <alignment horizontal="center"/>
    </xf>
    <xf numFmtId="0" fontId="1" fillId="0" borderId="3" xfId="0" applyFont="1" applyBorder="1" applyAlignment="1">
      <alignment horizontal="right"/>
    </xf>
    <xf numFmtId="0" fontId="62" fillId="0" borderId="0" xfId="0" applyFont="1"/>
    <xf numFmtId="165" fontId="39" fillId="0" borderId="0" xfId="0" applyNumberFormat="1" applyFont="1" applyAlignment="1">
      <alignment horizontal="center"/>
    </xf>
    <xf numFmtId="165" fontId="39" fillId="0" borderId="3" xfId="0" applyNumberFormat="1" applyFont="1" applyBorder="1" applyAlignment="1">
      <alignment horizontal="center"/>
    </xf>
    <xf numFmtId="0" fontId="40" fillId="0" borderId="0" xfId="0" applyFont="1" applyAlignment="1">
      <alignment horizontal="left"/>
    </xf>
    <xf numFmtId="0" fontId="40" fillId="0" borderId="0" xfId="0" applyFont="1" applyAlignment="1">
      <alignment horizontal="center"/>
    </xf>
    <xf numFmtId="0" fontId="62" fillId="0" borderId="0" xfId="0" applyFont="1" applyAlignment="1">
      <alignment horizontal="left"/>
    </xf>
    <xf numFmtId="0" fontId="1" fillId="7" borderId="1" xfId="0" applyFont="1" applyFill="1" applyBorder="1" applyAlignment="1">
      <alignment horizontal="center"/>
    </xf>
    <xf numFmtId="1" fontId="1" fillId="7" borderId="1" xfId="0" applyNumberFormat="1" applyFont="1" applyFill="1" applyBorder="1" applyAlignment="1">
      <alignment horizontal="center"/>
    </xf>
    <xf numFmtId="1" fontId="0" fillId="7" borderId="0" xfId="0" applyNumberFormat="1" applyFill="1"/>
    <xf numFmtId="1" fontId="1" fillId="0" borderId="0" xfId="0" applyNumberFormat="1" applyFont="1"/>
    <xf numFmtId="0" fontId="2" fillId="0" borderId="0" xfId="0" applyFont="1" applyAlignment="1">
      <alignment horizontal="center"/>
    </xf>
    <xf numFmtId="0" fontId="58" fillId="9" borderId="0" xfId="0" applyFont="1" applyFill="1"/>
    <xf numFmtId="0" fontId="4" fillId="9" borderId="0" xfId="0" applyFont="1" applyFill="1"/>
    <xf numFmtId="0" fontId="63" fillId="9" borderId="0" xfId="0" applyFont="1" applyFill="1"/>
    <xf numFmtId="0" fontId="65" fillId="9" borderId="0" xfId="0" applyFont="1" applyFill="1"/>
    <xf numFmtId="0" fontId="64" fillId="9" borderId="0" xfId="0" applyFont="1" applyFill="1"/>
    <xf numFmtId="0" fontId="0" fillId="0" borderId="1" xfId="0" applyBorder="1"/>
    <xf numFmtId="0" fontId="1" fillId="9" borderId="0" xfId="0" applyFont="1" applyFill="1"/>
    <xf numFmtId="0" fontId="13" fillId="9" borderId="0" xfId="0" applyFont="1" applyFill="1"/>
    <xf numFmtId="0" fontId="3" fillId="9" borderId="0" xfId="0" applyFont="1" applyFill="1"/>
    <xf numFmtId="1" fontId="22" fillId="3" borderId="0" xfId="0" applyNumberFormat="1" applyFont="1" applyFill="1"/>
    <xf numFmtId="0" fontId="23" fillId="3" borderId="0" xfId="0" applyFont="1" applyFill="1" applyAlignment="1">
      <alignment horizontal="left"/>
    </xf>
    <xf numFmtId="0" fontId="8" fillId="9" borderId="0" xfId="0" applyFont="1" applyFill="1" applyAlignment="1">
      <alignment horizontal="center"/>
    </xf>
    <xf numFmtId="169" fontId="62" fillId="9" borderId="0" xfId="0" applyNumberFormat="1" applyFont="1" applyFill="1" applyAlignment="1">
      <alignment horizontal="center"/>
    </xf>
    <xf numFmtId="0" fontId="2" fillId="9" borderId="0" xfId="0" applyFont="1" applyFill="1"/>
    <xf numFmtId="0" fontId="14" fillId="9" borderId="0" xfId="0" applyFont="1" applyFill="1"/>
    <xf numFmtId="0" fontId="62" fillId="9" borderId="0" xfId="0" applyFont="1" applyFill="1"/>
    <xf numFmtId="0" fontId="23" fillId="9" borderId="0" xfId="0" applyFont="1" applyFill="1"/>
    <xf numFmtId="165" fontId="59" fillId="7" borderId="2" xfId="0" applyNumberFormat="1" applyFont="1" applyFill="1" applyBorder="1"/>
    <xf numFmtId="0" fontId="67" fillId="9" borderId="0" xfId="0" applyFont="1" applyFill="1"/>
    <xf numFmtId="9" fontId="69" fillId="9" borderId="0" xfId="0" applyNumberFormat="1" applyFont="1" applyFill="1"/>
    <xf numFmtId="0" fontId="3" fillId="9" borderId="0" xfId="0" applyFont="1" applyFill="1" applyAlignment="1">
      <alignment horizontal="center"/>
    </xf>
    <xf numFmtId="169" fontId="63" fillId="9" borderId="0" xfId="0" applyNumberFormat="1" applyFont="1" applyFill="1" applyAlignment="1">
      <alignment horizontal="center"/>
    </xf>
    <xf numFmtId="0" fontId="62" fillId="9" borderId="0" xfId="0" applyFont="1" applyFill="1" applyAlignment="1">
      <alignment horizontal="center"/>
    </xf>
    <xf numFmtId="0" fontId="23" fillId="9" borderId="0" xfId="0" applyFont="1" applyFill="1" applyAlignment="1">
      <alignment horizontal="right"/>
    </xf>
    <xf numFmtId="0" fontId="70" fillId="9" borderId="0" xfId="0" applyFont="1" applyFill="1"/>
    <xf numFmtId="164" fontId="70" fillId="9" borderId="0" xfId="0" applyNumberFormat="1" applyFont="1" applyFill="1"/>
    <xf numFmtId="169" fontId="62" fillId="9" borderId="0" xfId="0" applyNumberFormat="1" applyFont="1" applyFill="1"/>
    <xf numFmtId="44" fontId="39" fillId="0" borderId="0" xfId="0" applyNumberFormat="1" applyFont="1" applyAlignment="1">
      <alignment horizontal="left"/>
    </xf>
    <xf numFmtId="165" fontId="39" fillId="0" borderId="0" xfId="0" applyNumberFormat="1" applyFont="1"/>
    <xf numFmtId="1" fontId="71" fillId="0" borderId="0" xfId="0" applyNumberFormat="1" applyFont="1"/>
    <xf numFmtId="165" fontId="72" fillId="0" borderId="0" xfId="0" applyNumberFormat="1" applyFont="1"/>
    <xf numFmtId="0" fontId="73" fillId="0" borderId="0" xfId="0" applyFont="1" applyAlignment="1">
      <alignment horizontal="right"/>
    </xf>
    <xf numFmtId="0" fontId="73" fillId="0" borderId="0" xfId="0" applyFont="1"/>
    <xf numFmtId="44" fontId="73" fillId="0" borderId="0" xfId="0" applyNumberFormat="1" applyFont="1" applyAlignment="1">
      <alignment horizontal="left"/>
    </xf>
    <xf numFmtId="1" fontId="73" fillId="0" borderId="0" xfId="0" applyNumberFormat="1" applyFont="1" applyAlignment="1">
      <alignment horizontal="right"/>
    </xf>
    <xf numFmtId="0" fontId="74" fillId="0" borderId="0" xfId="0" applyFont="1"/>
    <xf numFmtId="165" fontId="72" fillId="0" borderId="3" xfId="0" applyNumberFormat="1" applyFont="1" applyBorder="1"/>
    <xf numFmtId="0" fontId="72" fillId="0" borderId="3" xfId="0" applyFont="1" applyBorder="1" applyAlignment="1">
      <alignment horizontal="left"/>
    </xf>
    <xf numFmtId="0" fontId="75" fillId="0" borderId="0" xfId="0" applyFont="1" applyAlignment="1">
      <alignment horizontal="right"/>
    </xf>
    <xf numFmtId="165" fontId="73" fillId="0" borderId="0" xfId="0" applyNumberFormat="1" applyFont="1"/>
    <xf numFmtId="165" fontId="30" fillId="0" borderId="8" xfId="0" applyNumberFormat="1" applyFont="1" applyBorder="1" applyAlignment="1">
      <alignment horizontal="left"/>
    </xf>
    <xf numFmtId="165" fontId="2" fillId="2" borderId="1" xfId="0" applyNumberFormat="1" applyFont="1" applyFill="1" applyBorder="1"/>
    <xf numFmtId="0" fontId="10" fillId="0" borderId="0" xfId="0" applyFont="1" applyAlignment="1">
      <alignment horizontal="left"/>
    </xf>
    <xf numFmtId="169" fontId="1" fillId="7" borderId="0" xfId="0" applyNumberFormat="1" applyFont="1" applyFill="1"/>
    <xf numFmtId="9" fontId="67" fillId="7" borderId="0" xfId="0" applyNumberFormat="1" applyFont="1" applyFill="1"/>
    <xf numFmtId="0" fontId="3" fillId="0" borderId="0" xfId="0" applyFont="1" applyAlignment="1">
      <alignment horizontal="center"/>
    </xf>
    <xf numFmtId="0" fontId="77" fillId="9" borderId="0" xfId="0" applyFont="1" applyFill="1"/>
    <xf numFmtId="2" fontId="29" fillId="3" borderId="0" xfId="0" applyNumberFormat="1" applyFont="1" applyFill="1"/>
    <xf numFmtId="0" fontId="26" fillId="0" borderId="0" xfId="0" applyFont="1"/>
    <xf numFmtId="2" fontId="26" fillId="0" borderId="0" xfId="0" applyNumberFormat="1" applyFont="1"/>
    <xf numFmtId="14" fontId="79" fillId="0" borderId="0" xfId="0" applyNumberFormat="1" applyFont="1" applyAlignment="1">
      <alignment horizontal="center"/>
    </xf>
    <xf numFmtId="0" fontId="18" fillId="13" borderId="0" xfId="0" applyFont="1" applyFill="1" applyProtection="1">
      <protection locked="0"/>
    </xf>
    <xf numFmtId="166" fontId="0" fillId="12" borderId="0" xfId="0" applyNumberFormat="1" applyFill="1" applyProtection="1">
      <protection locked="0"/>
    </xf>
    <xf numFmtId="0" fontId="0" fillId="12" borderId="0" xfId="0" applyFill="1"/>
    <xf numFmtId="0" fontId="0" fillId="13" borderId="0" xfId="0" applyFill="1"/>
    <xf numFmtId="0" fontId="80" fillId="14" borderId="0" xfId="0" applyFont="1" applyFill="1" applyAlignment="1">
      <alignment horizontal="center"/>
    </xf>
    <xf numFmtId="0" fontId="80" fillId="8" borderId="0" xfId="0" applyFont="1" applyFill="1" applyAlignment="1">
      <alignment horizontal="center"/>
    </xf>
    <xf numFmtId="0" fontId="80" fillId="15" borderId="0" xfId="0" applyFont="1" applyFill="1" applyAlignment="1">
      <alignment horizontal="center"/>
    </xf>
    <xf numFmtId="0" fontId="80" fillId="16" borderId="0" xfId="0" applyFont="1" applyFill="1" applyAlignment="1">
      <alignment horizontal="center"/>
    </xf>
    <xf numFmtId="0" fontId="80" fillId="17" borderId="0" xfId="0" applyFont="1" applyFill="1" applyAlignment="1">
      <alignment horizontal="center"/>
    </xf>
    <xf numFmtId="0" fontId="80" fillId="5" borderId="0" xfId="0" applyFont="1" applyFill="1" applyAlignment="1">
      <alignment horizontal="center"/>
    </xf>
    <xf numFmtId="0" fontId="80" fillId="18" borderId="0" xfId="0" applyFont="1" applyFill="1" applyAlignment="1">
      <alignment horizontal="center"/>
    </xf>
    <xf numFmtId="0" fontId="80" fillId="0" borderId="0" xfId="0" applyFont="1" applyAlignment="1">
      <alignment horizontal="center"/>
    </xf>
    <xf numFmtId="0" fontId="80" fillId="19" borderId="0" xfId="0" applyFont="1" applyFill="1" applyAlignment="1">
      <alignment horizontal="center"/>
    </xf>
    <xf numFmtId="0" fontId="80" fillId="20" borderId="0" xfId="0" applyFont="1" applyFill="1" applyAlignment="1">
      <alignment horizontal="center"/>
    </xf>
    <xf numFmtId="0" fontId="80" fillId="21" borderId="0" xfId="0" applyFont="1" applyFill="1" applyAlignment="1">
      <alignment horizontal="center"/>
    </xf>
    <xf numFmtId="0" fontId="3" fillId="12" borderId="0" xfId="0" applyFont="1" applyFill="1" applyAlignment="1">
      <alignment horizontal="right"/>
    </xf>
    <xf numFmtId="0" fontId="78" fillId="0" borderId="1" xfId="0" applyFont="1" applyBorder="1" applyAlignment="1" applyProtection="1">
      <alignment horizontal="center"/>
      <protection locked="0"/>
    </xf>
    <xf numFmtId="0" fontId="26" fillId="0" borderId="0" xfId="0" applyFont="1" applyProtection="1">
      <protection locked="0"/>
    </xf>
    <xf numFmtId="0" fontId="29" fillId="0" borderId="0" xfId="0" applyFont="1" applyProtection="1">
      <protection locked="0"/>
    </xf>
    <xf numFmtId="2" fontId="26" fillId="0" borderId="0" xfId="0" applyNumberFormat="1" applyFont="1" applyProtection="1">
      <protection locked="0"/>
    </xf>
    <xf numFmtId="14" fontId="26" fillId="0" borderId="0" xfId="0" applyNumberFormat="1" applyFont="1" applyProtection="1">
      <protection locked="0"/>
    </xf>
    <xf numFmtId="0" fontId="26" fillId="3" borderId="0" xfId="0" applyFont="1" applyFill="1" applyProtection="1">
      <protection locked="0"/>
    </xf>
    <xf numFmtId="0" fontId="0" fillId="0" borderId="0" xfId="0" applyProtection="1">
      <protection locked="0"/>
    </xf>
    <xf numFmtId="1" fontId="0" fillId="0" borderId="0" xfId="0" applyNumberFormat="1" applyProtection="1">
      <protection locked="0"/>
    </xf>
    <xf numFmtId="49" fontId="0" fillId="0" borderId="0" xfId="0" applyNumberFormat="1" applyProtection="1">
      <protection locked="0"/>
    </xf>
    <xf numFmtId="0" fontId="81" fillId="9" borderId="0" xfId="0" applyFont="1" applyFill="1"/>
    <xf numFmtId="0" fontId="83" fillId="9" borderId="0" xfId="0" applyFont="1" applyFill="1"/>
    <xf numFmtId="0" fontId="2" fillId="9" borderId="0" xfId="0" applyFont="1" applyFill="1" applyAlignment="1">
      <alignment horizontal="center"/>
    </xf>
    <xf numFmtId="0" fontId="10" fillId="0" borderId="0" xfId="0" applyFont="1" applyAlignment="1">
      <alignment horizontal="right"/>
    </xf>
    <xf numFmtId="0" fontId="85" fillId="0" borderId="0" xfId="0" applyFont="1" applyAlignment="1">
      <alignment horizontal="left"/>
    </xf>
    <xf numFmtId="165" fontId="86" fillId="0" borderId="0" xfId="0" applyNumberFormat="1" applyFont="1"/>
    <xf numFmtId="44" fontId="0" fillId="0" borderId="0" xfId="0" applyNumberFormat="1"/>
    <xf numFmtId="3" fontId="72" fillId="0" borderId="0" xfId="0" applyNumberFormat="1" applyFont="1"/>
    <xf numFmtId="166" fontId="0" fillId="0" borderId="0" xfId="0" applyNumberFormat="1"/>
    <xf numFmtId="170" fontId="0" fillId="0" borderId="0" xfId="0" applyNumberFormat="1" applyAlignment="1">
      <alignment horizontal="center"/>
    </xf>
    <xf numFmtId="165" fontId="0" fillId="0" borderId="0" xfId="0" applyNumberFormat="1" applyAlignment="1">
      <alignment horizontal="center"/>
    </xf>
    <xf numFmtId="165" fontId="1" fillId="0" borderId="0" xfId="0" applyNumberFormat="1" applyFont="1" applyAlignment="1">
      <alignment horizontal="center"/>
    </xf>
    <xf numFmtId="2" fontId="0" fillId="0" borderId="0" xfId="0" applyNumberFormat="1"/>
    <xf numFmtId="166" fontId="21" fillId="0" borderId="0" xfId="0" applyNumberFormat="1" applyFont="1"/>
    <xf numFmtId="165" fontId="0" fillId="0" borderId="0" xfId="0" applyNumberFormat="1" applyAlignment="1">
      <alignment horizontal="left"/>
    </xf>
    <xf numFmtId="14" fontId="8" fillId="0" borderId="0" xfId="0" applyNumberFormat="1" applyFont="1" applyAlignment="1">
      <alignment horizontal="left"/>
    </xf>
    <xf numFmtId="170" fontId="2" fillId="0" borderId="0" xfId="0" applyNumberFormat="1" applyFont="1" applyAlignment="1">
      <alignment horizontal="left"/>
    </xf>
    <xf numFmtId="0" fontId="10" fillId="0" borderId="0" xfId="0" applyFont="1" applyAlignment="1">
      <alignment horizontal="center"/>
    </xf>
    <xf numFmtId="166" fontId="2" fillId="0" borderId="3" xfId="0" applyNumberFormat="1" applyFont="1" applyBorder="1" applyAlignment="1">
      <alignment horizontal="center"/>
    </xf>
    <xf numFmtId="170" fontId="2" fillId="0" borderId="3" xfId="0" applyNumberFormat="1" applyFont="1" applyBorder="1" applyAlignment="1">
      <alignment horizontal="center"/>
    </xf>
    <xf numFmtId="165" fontId="2" fillId="0" borderId="3" xfId="0" applyNumberFormat="1" applyFont="1" applyBorder="1" applyAlignment="1">
      <alignment horizontal="center"/>
    </xf>
    <xf numFmtId="0" fontId="26" fillId="0" borderId="3" xfId="0" applyFont="1" applyBorder="1"/>
    <xf numFmtId="16" fontId="0" fillId="0" borderId="0" xfId="0" applyNumberFormat="1"/>
    <xf numFmtId="166" fontId="2" fillId="0" borderId="0" xfId="0" applyNumberFormat="1" applyFont="1" applyAlignment="1" applyProtection="1">
      <alignment horizontal="left"/>
      <protection locked="0"/>
    </xf>
    <xf numFmtId="16" fontId="2" fillId="0" borderId="0" xfId="0" applyNumberFormat="1" applyFont="1" applyAlignment="1" applyProtection="1">
      <alignment horizontal="left"/>
      <protection locked="0"/>
    </xf>
    <xf numFmtId="0" fontId="2" fillId="0" borderId="0" xfId="0" applyFont="1" applyAlignment="1" applyProtection="1">
      <alignment horizontal="left"/>
      <protection locked="0"/>
    </xf>
    <xf numFmtId="0" fontId="2" fillId="0" borderId="0" xfId="0" applyFont="1" applyProtection="1">
      <protection locked="0"/>
    </xf>
    <xf numFmtId="2" fontId="2" fillId="0" borderId="0" xfId="0" applyNumberFormat="1" applyFont="1" applyAlignment="1" applyProtection="1">
      <alignment horizontal="center"/>
      <protection locked="0"/>
    </xf>
    <xf numFmtId="165" fontId="2" fillId="0" borderId="0" xfId="0" applyNumberFormat="1" applyFont="1" applyAlignment="1" applyProtection="1">
      <alignment horizontal="center"/>
      <protection locked="0"/>
    </xf>
    <xf numFmtId="10" fontId="87" fillId="0" borderId="0" xfId="0" applyNumberFormat="1" applyFont="1"/>
    <xf numFmtId="165" fontId="27" fillId="2" borderId="0" xfId="0" applyNumberFormat="1" applyFont="1" applyFill="1" applyAlignment="1">
      <alignment horizontal="right"/>
    </xf>
    <xf numFmtId="165" fontId="15" fillId="0" borderId="0" xfId="0" applyNumberFormat="1" applyFont="1"/>
    <xf numFmtId="165" fontId="15" fillId="0" borderId="0" xfId="0" applyNumberFormat="1" applyFont="1" applyAlignment="1">
      <alignment horizontal="right"/>
    </xf>
    <xf numFmtId="166" fontId="2" fillId="0" borderId="0" xfId="0" applyNumberFormat="1" applyFont="1" applyAlignment="1">
      <alignment horizontal="left"/>
    </xf>
    <xf numFmtId="166" fontId="2" fillId="0" borderId="0" xfId="0" applyNumberFormat="1" applyFont="1" applyAlignment="1">
      <alignment horizontal="center"/>
    </xf>
    <xf numFmtId="2" fontId="2" fillId="0" borderId="0" xfId="0" applyNumberFormat="1" applyFont="1" applyAlignment="1">
      <alignment horizontal="center"/>
    </xf>
    <xf numFmtId="165" fontId="2" fillId="0" borderId="0" xfId="0" applyNumberFormat="1" applyFont="1" applyAlignment="1">
      <alignment horizontal="center"/>
    </xf>
    <xf numFmtId="2" fontId="87" fillId="0" borderId="0" xfId="0" applyNumberFormat="1" applyFont="1"/>
    <xf numFmtId="2" fontId="15" fillId="0" borderId="0" xfId="0" applyNumberFormat="1" applyFont="1"/>
    <xf numFmtId="165" fontId="30" fillId="2" borderId="0" xfId="0" applyNumberFormat="1" applyFont="1" applyFill="1" applyAlignment="1">
      <alignment horizontal="right"/>
    </xf>
    <xf numFmtId="9" fontId="87" fillId="0" borderId="0" xfId="0" applyNumberFormat="1" applyFont="1" applyAlignment="1">
      <alignment horizontal="left"/>
    </xf>
    <xf numFmtId="0" fontId="2" fillId="0" borderId="3" xfId="0" applyFont="1" applyBorder="1"/>
    <xf numFmtId="16" fontId="0" fillId="0" borderId="3" xfId="0" applyNumberFormat="1" applyBorder="1"/>
    <xf numFmtId="2" fontId="2" fillId="0" borderId="3" xfId="0" applyNumberFormat="1" applyFont="1" applyBorder="1" applyAlignment="1">
      <alignment horizontal="center"/>
    </xf>
    <xf numFmtId="0" fontId="87" fillId="0" borderId="3" xfId="0" applyFont="1" applyBorder="1"/>
    <xf numFmtId="20" fontId="2" fillId="0" borderId="0" xfId="0" applyNumberFormat="1" applyFont="1" applyAlignment="1" applyProtection="1">
      <alignment horizontal="center"/>
      <protection locked="0"/>
    </xf>
    <xf numFmtId="20" fontId="2" fillId="0" borderId="0" xfId="0" applyNumberFormat="1" applyFont="1" applyAlignment="1" applyProtection="1">
      <alignment horizontal="left"/>
      <protection locked="0"/>
    </xf>
    <xf numFmtId="2" fontId="88" fillId="0" borderId="0" xfId="0" applyNumberFormat="1" applyFont="1" applyAlignment="1" applyProtection="1">
      <alignment horizontal="center"/>
      <protection locked="0"/>
    </xf>
    <xf numFmtId="165" fontId="89" fillId="0" borderId="0" xfId="0" applyNumberFormat="1" applyFont="1" applyAlignment="1">
      <alignment horizontal="right"/>
    </xf>
    <xf numFmtId="0" fontId="2" fillId="0" borderId="0" xfId="0" applyFont="1" applyAlignment="1" applyProtection="1">
      <alignment horizontal="center"/>
      <protection locked="0"/>
    </xf>
    <xf numFmtId="2" fontId="15" fillId="0" borderId="0" xfId="0" applyNumberFormat="1" applyFont="1" applyAlignment="1">
      <alignment horizontal="right"/>
    </xf>
    <xf numFmtId="0" fontId="36" fillId="0" borderId="0" xfId="0" applyFont="1"/>
    <xf numFmtId="16" fontId="2" fillId="0" borderId="0" xfId="0" applyNumberFormat="1" applyFont="1" applyAlignment="1">
      <alignment horizontal="left"/>
    </xf>
    <xf numFmtId="0" fontId="87" fillId="0" borderId="0" xfId="0" applyFont="1"/>
    <xf numFmtId="0" fontId="2" fillId="0" borderId="3" xfId="0" applyFont="1" applyBorder="1" applyAlignment="1">
      <alignment horizontal="left"/>
    </xf>
    <xf numFmtId="0" fontId="2" fillId="0" borderId="3" xfId="0" applyFont="1" applyBorder="1" applyAlignment="1">
      <alignment horizontal="center"/>
    </xf>
    <xf numFmtId="2" fontId="0" fillId="0" borderId="0" xfId="0" applyNumberFormat="1" applyAlignment="1">
      <alignment horizontal="center"/>
    </xf>
    <xf numFmtId="0" fontId="46" fillId="0" borderId="0" xfId="0" applyFont="1"/>
    <xf numFmtId="166" fontId="35" fillId="0" borderId="0" xfId="0" applyNumberFormat="1" applyFont="1"/>
    <xf numFmtId="1" fontId="0" fillId="0" borderId="0" xfId="0" applyNumberFormat="1" applyAlignment="1">
      <alignment horizontal="center"/>
    </xf>
    <xf numFmtId="165" fontId="9" fillId="0" borderId="1" xfId="0" applyNumberFormat="1" applyFont="1" applyBorder="1" applyAlignment="1">
      <alignment horizontal="right"/>
    </xf>
    <xf numFmtId="1" fontId="2" fillId="0" borderId="0" xfId="0" applyNumberFormat="1" applyFont="1" applyAlignment="1">
      <alignment horizontal="right"/>
    </xf>
    <xf numFmtId="165" fontId="90" fillId="0" borderId="0" xfId="0" applyNumberFormat="1" applyFont="1" applyAlignment="1">
      <alignment horizontal="left"/>
    </xf>
    <xf numFmtId="0" fontId="90" fillId="0" borderId="0" xfId="0" applyFont="1"/>
    <xf numFmtId="165" fontId="30" fillId="0" borderId="0" xfId="0" applyNumberFormat="1" applyFont="1" applyAlignment="1">
      <alignment horizontal="center"/>
    </xf>
    <xf numFmtId="165" fontId="30" fillId="0" borderId="3" xfId="0" applyNumberFormat="1" applyFont="1" applyBorder="1" applyAlignment="1">
      <alignment horizontal="center"/>
    </xf>
    <xf numFmtId="166" fontId="2" fillId="0" borderId="0" xfId="0" applyNumberFormat="1" applyFont="1"/>
    <xf numFmtId="171" fontId="79" fillId="0" borderId="0" xfId="0" applyNumberFormat="1" applyFont="1" applyAlignment="1">
      <alignment horizontal="left"/>
    </xf>
    <xf numFmtId="170" fontId="2" fillId="0" borderId="0" xfId="0" applyNumberFormat="1" applyFont="1" applyAlignment="1">
      <alignment horizontal="center"/>
    </xf>
    <xf numFmtId="0" fontId="91" fillId="9" borderId="0" xfId="0" applyFont="1" applyFill="1" applyAlignment="1">
      <alignment horizontal="left"/>
    </xf>
    <xf numFmtId="0" fontId="1" fillId="0" borderId="16" xfId="0" applyFont="1" applyBorder="1"/>
    <xf numFmtId="0" fontId="1" fillId="0" borderId="15" xfId="0" applyFont="1" applyBorder="1"/>
    <xf numFmtId="0" fontId="1" fillId="0" borderId="9" xfId="0" applyFont="1" applyBorder="1"/>
    <xf numFmtId="169" fontId="1" fillId="2" borderId="1" xfId="0" applyNumberFormat="1" applyFont="1" applyFill="1" applyBorder="1"/>
    <xf numFmtId="0" fontId="8" fillId="0" borderId="0" xfId="0" applyFont="1" applyAlignment="1">
      <alignment horizontal="center"/>
    </xf>
    <xf numFmtId="2" fontId="92" fillId="0" borderId="1" xfId="0" applyNumberFormat="1" applyFont="1" applyBorder="1" applyProtection="1">
      <protection locked="0"/>
    </xf>
    <xf numFmtId="2" fontId="0" fillId="7" borderId="13" xfId="0" applyNumberFormat="1" applyFill="1" applyBorder="1"/>
    <xf numFmtId="2" fontId="0" fillId="7" borderId="0" xfId="0" applyNumberFormat="1" applyFill="1"/>
    <xf numFmtId="0" fontId="46" fillId="10" borderId="0" xfId="0" applyFont="1" applyFill="1"/>
    <xf numFmtId="0" fontId="0" fillId="10" borderId="0" xfId="0" applyFill="1"/>
    <xf numFmtId="0" fontId="93" fillId="10" borderId="0" xfId="0" applyFont="1" applyFill="1"/>
    <xf numFmtId="0" fontId="94" fillId="10" borderId="0" xfId="0" applyFont="1" applyFill="1"/>
    <xf numFmtId="0" fontId="46" fillId="10" borderId="0" xfId="0" applyFont="1" applyFill="1" applyAlignment="1">
      <alignment horizontal="right"/>
    </xf>
    <xf numFmtId="0" fontId="96" fillId="10" borderId="0" xfId="0" applyFont="1" applyFill="1" applyAlignment="1">
      <alignment horizontal="right"/>
    </xf>
    <xf numFmtId="0" fontId="97" fillId="10" borderId="0" xfId="0" applyFont="1" applyFill="1"/>
    <xf numFmtId="0" fontId="46" fillId="0" borderId="3" xfId="0" applyFont="1" applyBorder="1"/>
    <xf numFmtId="0" fontId="64" fillId="10" borderId="0" xfId="0" applyFont="1" applyFill="1"/>
    <xf numFmtId="0" fontId="98" fillId="10" borderId="0" xfId="0" applyFont="1" applyFill="1"/>
    <xf numFmtId="0" fontId="100" fillId="10" borderId="0" xfId="1" applyFont="1" applyFill="1" applyAlignment="1" applyProtection="1"/>
    <xf numFmtId="0" fontId="63" fillId="10" borderId="0" xfId="0" applyFont="1" applyFill="1"/>
    <xf numFmtId="0" fontId="46" fillId="9" borderId="0" xfId="0" applyFont="1" applyFill="1"/>
    <xf numFmtId="169" fontId="106" fillId="9" borderId="0" xfId="0" applyNumberFormat="1" applyFont="1" applyFill="1" applyAlignment="1">
      <alignment horizontal="center"/>
    </xf>
    <xf numFmtId="0" fontId="106" fillId="9" borderId="0" xfId="0" applyFont="1" applyFill="1"/>
    <xf numFmtId="169" fontId="0" fillId="9" borderId="0" xfId="0" applyNumberFormat="1" applyFill="1" applyAlignment="1">
      <alignment horizontal="center"/>
    </xf>
    <xf numFmtId="0" fontId="108" fillId="10" borderId="0" xfId="0" applyFont="1" applyFill="1"/>
    <xf numFmtId="0" fontId="20" fillId="0" borderId="0" xfId="1" applyAlignment="1" applyProtection="1"/>
    <xf numFmtId="0" fontId="68" fillId="9" borderId="0" xfId="0" applyFont="1" applyFill="1" applyAlignment="1">
      <alignment horizontal="center" vertical="center"/>
    </xf>
    <xf numFmtId="0" fontId="1" fillId="9" borderId="0" xfId="0" applyFont="1" applyFill="1" applyAlignment="1">
      <alignment horizontal="center"/>
    </xf>
    <xf numFmtId="0" fontId="0" fillId="9" borderId="1" xfId="0" applyFill="1" applyBorder="1"/>
    <xf numFmtId="0" fontId="110" fillId="9" borderId="0" xfId="0" applyFont="1" applyFill="1"/>
    <xf numFmtId="0" fontId="4" fillId="9" borderId="1" xfId="0" applyFont="1" applyFill="1" applyBorder="1"/>
    <xf numFmtId="0" fontId="0" fillId="9" borderId="1" xfId="0" applyFill="1" applyBorder="1" applyAlignment="1">
      <alignment horizontal="center"/>
    </xf>
    <xf numFmtId="0" fontId="1" fillId="9" borderId="1" xfId="0" applyFont="1" applyFill="1" applyBorder="1" applyAlignment="1">
      <alignment horizontal="center"/>
    </xf>
    <xf numFmtId="0" fontId="111" fillId="9" borderId="1" xfId="1" applyFont="1" applyFill="1" applyBorder="1" applyAlignment="1" applyProtection="1">
      <protection locked="0"/>
    </xf>
    <xf numFmtId="0" fontId="0" fillId="19" borderId="0" xfId="0" applyFill="1"/>
    <xf numFmtId="0" fontId="1" fillId="19" borderId="0" xfId="0" applyFont="1" applyFill="1"/>
    <xf numFmtId="0" fontId="21" fillId="19" borderId="0" xfId="0" applyFont="1" applyFill="1" applyAlignment="1">
      <alignment horizontal="right"/>
    </xf>
    <xf numFmtId="0" fontId="21" fillId="19" borderId="0" xfId="0" applyFont="1" applyFill="1"/>
    <xf numFmtId="0" fontId="0" fillId="19" borderId="0" xfId="0" applyFill="1" applyAlignment="1">
      <alignment horizontal="right"/>
    </xf>
    <xf numFmtId="0" fontId="0" fillId="19" borderId="0" xfId="0" applyFill="1" applyAlignment="1">
      <alignment horizontal="center"/>
    </xf>
    <xf numFmtId="0" fontId="10" fillId="19" borderId="0" xfId="0" applyFont="1" applyFill="1"/>
    <xf numFmtId="0" fontId="112" fillId="0" borderId="1" xfId="0" applyFont="1" applyBorder="1" applyAlignment="1" applyProtection="1">
      <alignment horizontal="center"/>
      <protection locked="0"/>
    </xf>
    <xf numFmtId="0" fontId="0" fillId="9" borderId="3" xfId="0" applyFill="1" applyBorder="1"/>
    <xf numFmtId="1" fontId="30" fillId="0" borderId="9" xfId="0" applyNumberFormat="1" applyFont="1" applyBorder="1" applyAlignment="1">
      <alignment horizontal="left" vertical="center"/>
    </xf>
    <xf numFmtId="1" fontId="30" fillId="0" borderId="0" xfId="0" applyNumberFormat="1" applyFont="1" applyAlignment="1">
      <alignment horizontal="left" vertical="center"/>
    </xf>
    <xf numFmtId="0" fontId="0" fillId="0" borderId="0" xfId="0" applyAlignment="1">
      <alignment horizontal="left" vertical="center"/>
    </xf>
    <xf numFmtId="1" fontId="30" fillId="0" borderId="4" xfId="0" applyNumberFormat="1" applyFont="1" applyBorder="1" applyAlignment="1">
      <alignment horizontal="left" vertical="center"/>
    </xf>
    <xf numFmtId="1" fontId="30" fillId="0" borderId="5" xfId="0" applyNumberFormat="1" applyFont="1" applyBorder="1" applyAlignment="1">
      <alignment horizontal="left" vertical="center"/>
    </xf>
    <xf numFmtId="1" fontId="30" fillId="0" borderId="10" xfId="0" applyNumberFormat="1" applyFont="1" applyBorder="1" applyAlignment="1">
      <alignment horizontal="left" vertical="center"/>
    </xf>
    <xf numFmtId="1" fontId="30" fillId="0" borderId="11" xfId="0" applyNumberFormat="1" applyFont="1" applyBorder="1" applyAlignment="1">
      <alignment horizontal="left" vertical="center"/>
    </xf>
    <xf numFmtId="49" fontId="45" fillId="0" borderId="6" xfId="0" applyNumberFormat="1" applyFont="1" applyBorder="1" applyAlignment="1">
      <alignment horizontal="left"/>
    </xf>
    <xf numFmtId="0" fontId="0" fillId="0" borderId="3" xfId="0" applyBorder="1" applyAlignment="1">
      <alignment horizontal="left"/>
    </xf>
    <xf numFmtId="0" fontId="0" fillId="0" borderId="7" xfId="0" applyBorder="1" applyAlignment="1">
      <alignment horizontal="left"/>
    </xf>
    <xf numFmtId="169" fontId="106" fillId="9" borderId="0" xfId="0" applyNumberFormat="1" applyFont="1" applyFill="1" applyAlignment="1">
      <alignment horizontal="center" vertical="center"/>
    </xf>
    <xf numFmtId="169" fontId="77" fillId="19" borderId="0" xfId="0" applyNumberFormat="1" applyFont="1" applyFill="1"/>
    <xf numFmtId="9" fontId="77" fillId="19" borderId="0" xfId="0" applyNumberFormat="1" applyFont="1" applyFill="1"/>
    <xf numFmtId="44" fontId="63" fillId="19" borderId="0" xfId="0" applyNumberFormat="1" applyFont="1" applyFill="1"/>
    <xf numFmtId="169" fontId="63" fillId="19" borderId="0" xfId="0" applyNumberFormat="1" applyFont="1" applyFill="1"/>
    <xf numFmtId="0" fontId="1" fillId="23" borderId="0" xfId="0" applyFont="1" applyFill="1"/>
    <xf numFmtId="0" fontId="0" fillId="23" borderId="0" xfId="0" applyFill="1"/>
    <xf numFmtId="0" fontId="115" fillId="9" borderId="0" xfId="0" applyFont="1" applyFill="1"/>
    <xf numFmtId="0" fontId="1" fillId="24" borderId="0" xfId="0" applyFont="1" applyFill="1"/>
    <xf numFmtId="0" fontId="116" fillId="9" borderId="0" xfId="0" applyFont="1" applyFill="1"/>
    <xf numFmtId="0" fontId="117" fillId="9" borderId="0" xfId="0" applyFont="1" applyFill="1"/>
    <xf numFmtId="0" fontId="4" fillId="23" borderId="0" xfId="0" applyFont="1" applyFill="1"/>
    <xf numFmtId="0" fontId="0" fillId="23" borderId="0" xfId="0" applyFill="1" applyAlignment="1">
      <alignment horizontal="center"/>
    </xf>
    <xf numFmtId="0" fontId="0" fillId="9" borderId="0" xfId="0" applyFill="1" applyAlignment="1">
      <alignment horizontal="left"/>
    </xf>
    <xf numFmtId="165" fontId="117" fillId="2" borderId="0" xfId="0" applyNumberFormat="1" applyFont="1" applyFill="1"/>
    <xf numFmtId="0" fontId="80" fillId="25" borderId="0" xfId="0" applyFont="1" applyFill="1" applyAlignment="1">
      <alignment horizontal="center"/>
    </xf>
    <xf numFmtId="1" fontId="0" fillId="7" borderId="0" xfId="0" applyNumberFormat="1" applyFill="1" applyAlignment="1">
      <alignment horizontal="center"/>
    </xf>
    <xf numFmtId="0" fontId="0" fillId="7" borderId="0" xfId="0" applyFill="1" applyAlignment="1">
      <alignment horizontal="center"/>
    </xf>
    <xf numFmtId="0" fontId="120" fillId="8" borderId="0" xfId="0" applyFont="1" applyFill="1"/>
    <xf numFmtId="0" fontId="63" fillId="0" borderId="1" xfId="0" applyFont="1" applyBorder="1" applyAlignment="1" applyProtection="1">
      <alignment horizontal="center"/>
      <protection locked="0"/>
    </xf>
    <xf numFmtId="0" fontId="46" fillId="0" borderId="1" xfId="0" applyFont="1" applyBorder="1" applyProtection="1">
      <protection locked="0"/>
    </xf>
    <xf numFmtId="0" fontId="46" fillId="0" borderId="1" xfId="0" applyFont="1" applyBorder="1" applyAlignment="1" applyProtection="1">
      <alignment horizontal="left" vertical="center"/>
      <protection locked="0"/>
    </xf>
    <xf numFmtId="1" fontId="0" fillId="14" borderId="0" xfId="0" applyNumberFormat="1" applyFill="1"/>
    <xf numFmtId="166" fontId="0" fillId="14" borderId="0" xfId="0" applyNumberFormat="1" applyFill="1" applyAlignment="1">
      <alignment horizontal="center"/>
    </xf>
    <xf numFmtId="166" fontId="0" fillId="14" borderId="0" xfId="0" applyNumberFormat="1" applyFill="1"/>
    <xf numFmtId="0" fontId="0" fillId="14" borderId="0" xfId="0" applyFill="1" applyAlignment="1">
      <alignment horizontal="center"/>
    </xf>
    <xf numFmtId="0" fontId="0" fillId="14" borderId="0" xfId="0" applyFill="1"/>
    <xf numFmtId="0" fontId="123" fillId="10" borderId="0" xfId="0" applyFont="1" applyFill="1"/>
    <xf numFmtId="0" fontId="18" fillId="0" borderId="0" xfId="0" applyFont="1"/>
    <xf numFmtId="0" fontId="18" fillId="9" borderId="0" xfId="0" applyFont="1" applyFill="1"/>
    <xf numFmtId="0" fontId="124" fillId="9" borderId="0" xfId="0" applyFont="1" applyFill="1"/>
    <xf numFmtId="0" fontId="18" fillId="9" borderId="0" xfId="0" applyFont="1" applyFill="1" applyAlignment="1">
      <alignment horizontal="right"/>
    </xf>
    <xf numFmtId="0" fontId="123" fillId="9" borderId="0" xfId="0" applyFont="1" applyFill="1"/>
    <xf numFmtId="1" fontId="9" fillId="19" borderId="17" xfId="0" applyNumberFormat="1" applyFont="1" applyFill="1" applyBorder="1" applyAlignment="1">
      <alignment horizontal="left"/>
    </xf>
    <xf numFmtId="1" fontId="9" fillId="19" borderId="16" xfId="0" applyNumberFormat="1" applyFont="1" applyFill="1" applyBorder="1" applyAlignment="1">
      <alignment horizontal="left"/>
    </xf>
    <xf numFmtId="0" fontId="96" fillId="9" borderId="0" xfId="0" applyFont="1" applyFill="1" applyAlignment="1">
      <alignment horizontal="right"/>
    </xf>
    <xf numFmtId="0" fontId="94" fillId="9" borderId="0" xfId="0" applyFont="1" applyFill="1"/>
    <xf numFmtId="0" fontId="97" fillId="9" borderId="0" xfId="0" applyFont="1" applyFill="1"/>
    <xf numFmtId="0" fontId="93" fillId="9" borderId="0" xfId="0" applyFont="1" applyFill="1"/>
    <xf numFmtId="0" fontId="46" fillId="9" borderId="0" xfId="0" applyFont="1" applyFill="1" applyAlignment="1">
      <alignment horizontal="right"/>
    </xf>
    <xf numFmtId="0" fontId="108" fillId="9" borderId="0" xfId="0" applyFont="1" applyFill="1"/>
    <xf numFmtId="0" fontId="107" fillId="9" borderId="0" xfId="0" applyFont="1" applyFill="1"/>
    <xf numFmtId="0" fontId="127" fillId="9" borderId="0" xfId="0" applyFont="1" applyFill="1"/>
    <xf numFmtId="0" fontId="18" fillId="0" borderId="1" xfId="0" applyFont="1" applyBorder="1" applyProtection="1">
      <protection locked="0"/>
    </xf>
    <xf numFmtId="0" fontId="61" fillId="11" borderId="0" xfId="0" applyFont="1" applyFill="1" applyAlignment="1">
      <alignment horizontal="center" vertical="center"/>
    </xf>
    <xf numFmtId="0" fontId="61" fillId="0" borderId="0" xfId="0" applyFont="1" applyAlignment="1">
      <alignment horizontal="center" vertical="center"/>
    </xf>
    <xf numFmtId="0" fontId="20" fillId="0" borderId="12" xfId="1" applyBorder="1" applyAlignment="1" applyProtection="1">
      <protection locked="0"/>
    </xf>
    <xf numFmtId="0" fontId="0" fillId="0" borderId="13" xfId="0" applyBorder="1" applyProtection="1">
      <protection locked="0"/>
    </xf>
    <xf numFmtId="0" fontId="0" fillId="0" borderId="14" xfId="0" applyBorder="1" applyProtection="1">
      <protection locked="0"/>
    </xf>
    <xf numFmtId="1" fontId="30" fillId="0" borderId="4" xfId="0" applyNumberFormat="1" applyFont="1" applyBorder="1" applyAlignment="1" applyProtection="1">
      <alignment vertical="top" wrapText="1" shrinkToFit="1"/>
      <protection locked="0"/>
    </xf>
    <xf numFmtId="1" fontId="30" fillId="0" borderId="9" xfId="0" applyNumberFormat="1" applyFont="1" applyBorder="1" applyAlignment="1" applyProtection="1">
      <alignment vertical="top" wrapText="1" shrinkToFit="1"/>
      <protection locked="0"/>
    </xf>
    <xf numFmtId="1" fontId="30" fillId="0" borderId="5" xfId="0" applyNumberFormat="1" applyFont="1" applyBorder="1" applyAlignment="1" applyProtection="1">
      <alignment vertical="top" wrapText="1" shrinkToFit="1"/>
      <protection locked="0"/>
    </xf>
    <xf numFmtId="0" fontId="2" fillId="0" borderId="10" xfId="0" applyFont="1" applyBorder="1" applyAlignment="1" applyProtection="1">
      <alignment vertical="top" wrapText="1" shrinkToFit="1"/>
      <protection locked="0"/>
    </xf>
    <xf numFmtId="0" fontId="2" fillId="0" borderId="0" xfId="0" applyFont="1" applyAlignment="1" applyProtection="1">
      <alignment vertical="top" wrapText="1" shrinkToFit="1"/>
      <protection locked="0"/>
    </xf>
    <xf numFmtId="0" fontId="2" fillId="0" borderId="11" xfId="0" applyFont="1" applyBorder="1" applyAlignment="1" applyProtection="1">
      <alignment vertical="top" wrapText="1" shrinkToFit="1"/>
      <protection locked="0"/>
    </xf>
    <xf numFmtId="0" fontId="2" fillId="0" borderId="6" xfId="0" applyFont="1" applyBorder="1" applyAlignment="1" applyProtection="1">
      <alignment vertical="top" wrapText="1" shrinkToFit="1"/>
      <protection locked="0"/>
    </xf>
    <xf numFmtId="0" fontId="2" fillId="0" borderId="3" xfId="0" applyFont="1" applyBorder="1" applyAlignment="1" applyProtection="1">
      <alignment vertical="top" wrapText="1" shrinkToFit="1"/>
      <protection locked="0"/>
    </xf>
    <xf numFmtId="0" fontId="2" fillId="0" borderId="7" xfId="0" applyFont="1" applyBorder="1" applyAlignment="1" applyProtection="1">
      <alignment vertical="top" wrapText="1" shrinkToFit="1"/>
      <protection locked="0"/>
    </xf>
    <xf numFmtId="0" fontId="2" fillId="0" borderId="0" xfId="0" applyFont="1" applyAlignment="1">
      <alignment vertical="top" wrapText="1" shrinkToFit="1"/>
    </xf>
    <xf numFmtId="0" fontId="9" fillId="0" borderId="12" xfId="0" applyFont="1" applyBorder="1" applyProtection="1">
      <protection locked="0"/>
    </xf>
    <xf numFmtId="0" fontId="9" fillId="0" borderId="13" xfId="0" applyFont="1" applyBorder="1" applyProtection="1">
      <protection locked="0"/>
    </xf>
    <xf numFmtId="0" fontId="9" fillId="0" borderId="14" xfId="0" applyFont="1" applyBorder="1" applyProtection="1">
      <protection locked="0"/>
    </xf>
    <xf numFmtId="169" fontId="18" fillId="7" borderId="0" xfId="0" applyNumberFormat="1" applyFont="1" applyFill="1" applyAlignment="1">
      <alignment horizontal="center" vertical="center"/>
    </xf>
    <xf numFmtId="168" fontId="18" fillId="0" borderId="1" xfId="0" applyNumberFormat="1" applyFont="1" applyBorder="1" applyAlignment="1" applyProtection="1">
      <alignment horizontal="center" vertical="center" shrinkToFit="1"/>
      <protection locked="0"/>
    </xf>
    <xf numFmtId="168" fontId="0" fillId="0" borderId="1" xfId="0" applyNumberFormat="1" applyBorder="1" applyAlignment="1" applyProtection="1">
      <alignment horizontal="center" vertical="center" shrinkToFit="1"/>
      <protection locked="0"/>
    </xf>
    <xf numFmtId="49" fontId="124" fillId="0" borderId="1" xfId="0" applyNumberFormat="1" applyFont="1" applyBorder="1" applyAlignment="1" applyProtection="1">
      <alignment horizontal="center"/>
      <protection locked="0"/>
    </xf>
    <xf numFmtId="0" fontId="102" fillId="9" borderId="0" xfId="1" applyFont="1" applyFill="1" applyAlignment="1" applyProtection="1">
      <protection locked="0"/>
    </xf>
    <xf numFmtId="0" fontId="101" fillId="9" borderId="0" xfId="1" applyFont="1" applyFill="1" applyAlignment="1" applyProtection="1">
      <protection locked="0"/>
    </xf>
    <xf numFmtId="0" fontId="100" fillId="9" borderId="0" xfId="1" applyFont="1" applyFill="1" applyAlignment="1" applyProtection="1">
      <protection locked="0"/>
    </xf>
    <xf numFmtId="49" fontId="95" fillId="22" borderId="0" xfId="0" applyNumberFormat="1" applyFont="1" applyFill="1" applyAlignment="1">
      <alignment horizontal="center"/>
    </xf>
    <xf numFmtId="0" fontId="95" fillId="22" borderId="0" xfId="0" applyFont="1" applyFill="1" applyAlignment="1">
      <alignment horizontal="center"/>
    </xf>
    <xf numFmtId="0" fontId="100" fillId="10" borderId="0" xfId="1" applyFont="1" applyFill="1" applyAlignment="1" applyProtection="1">
      <alignment horizontal="center" vertical="center"/>
      <protection locked="0"/>
    </xf>
    <xf numFmtId="0" fontId="100" fillId="0" borderId="0" xfId="1" applyFont="1" applyAlignment="1" applyProtection="1">
      <alignment horizontal="center" vertical="center"/>
      <protection locked="0"/>
    </xf>
    <xf numFmtId="0" fontId="100" fillId="10" borderId="0" xfId="1" applyFont="1" applyFill="1" applyAlignment="1" applyProtection="1">
      <protection locked="0"/>
    </xf>
    <xf numFmtId="0" fontId="100" fillId="0" borderId="0" xfId="1" applyFont="1" applyAlignment="1" applyProtection="1">
      <protection locked="0"/>
    </xf>
    <xf numFmtId="49" fontId="95" fillId="0" borderId="0" xfId="0" applyNumberFormat="1" applyFont="1" applyAlignment="1" applyProtection="1">
      <alignment horizontal="center"/>
      <protection locked="0"/>
    </xf>
    <xf numFmtId="0" fontId="95" fillId="0" borderId="0" xfId="0" applyFont="1" applyAlignment="1" applyProtection="1">
      <alignment horizontal="center"/>
      <protection locked="0"/>
    </xf>
    <xf numFmtId="0" fontId="105" fillId="10" borderId="0" xfId="1" applyFont="1" applyFill="1" applyAlignment="1" applyProtection="1">
      <protection locked="0"/>
    </xf>
    <xf numFmtId="0" fontId="105" fillId="0" borderId="0" xfId="1" applyFont="1" applyAlignment="1" applyProtection="1">
      <protection locked="0"/>
    </xf>
    <xf numFmtId="0" fontId="68" fillId="9" borderId="0" xfId="0" applyFont="1" applyFill="1" applyAlignment="1">
      <alignment horizontal="center" vertical="center"/>
    </xf>
    <xf numFmtId="0" fontId="55" fillId="0" borderId="0" xfId="0" applyFont="1" applyAlignment="1">
      <alignment horizontal="center" vertical="center"/>
    </xf>
    <xf numFmtId="169" fontId="76" fillId="9" borderId="0" xfId="0" applyNumberFormat="1" applyFont="1" applyFill="1" applyAlignment="1">
      <alignment horizontal="center" vertical="center"/>
    </xf>
    <xf numFmtId="169" fontId="76" fillId="0" borderId="0" xfId="0" applyNumberFormat="1" applyFont="1" applyAlignment="1">
      <alignment horizontal="center" vertical="center"/>
    </xf>
    <xf numFmtId="0" fontId="101" fillId="9" borderId="0" xfId="1" applyFont="1" applyFill="1" applyAlignment="1" applyProtection="1">
      <alignment horizontal="center" vertical="center"/>
      <protection locked="0"/>
    </xf>
    <xf numFmtId="169" fontId="63" fillId="9" borderId="0" xfId="0" applyNumberFormat="1" applyFont="1" applyFill="1" applyAlignment="1">
      <alignment horizontal="left" vertical="center"/>
    </xf>
    <xf numFmtId="0" fontId="63" fillId="0" borderId="0" xfId="0" applyFont="1" applyAlignment="1">
      <alignment horizontal="left" vertical="center"/>
    </xf>
    <xf numFmtId="0" fontId="68" fillId="9" borderId="0" xfId="0" applyFont="1" applyFill="1" applyAlignment="1">
      <alignment horizontal="left" vertical="center"/>
    </xf>
    <xf numFmtId="0" fontId="55" fillId="0" borderId="0" xfId="0" applyFont="1" applyAlignment="1">
      <alignment horizontal="left" vertical="center"/>
    </xf>
    <xf numFmtId="9" fontId="103" fillId="9" borderId="0" xfId="0" applyNumberFormat="1" applyFont="1" applyFill="1" applyAlignment="1">
      <alignment horizontal="left"/>
    </xf>
    <xf numFmtId="0" fontId="104" fillId="9" borderId="0" xfId="0" applyFont="1" applyFill="1" applyAlignment="1">
      <alignment horizontal="left"/>
    </xf>
    <xf numFmtId="0" fontId="1" fillId="9" borderId="3" xfId="0" applyFont="1" applyFill="1" applyBorder="1" applyAlignment="1">
      <alignment horizontal="center"/>
    </xf>
    <xf numFmtId="0" fontId="0" fillId="0" borderId="3" xfId="0" applyBorder="1" applyAlignment="1">
      <alignment horizontal="center"/>
    </xf>
    <xf numFmtId="0" fontId="0" fillId="0" borderId="0" xfId="0" applyAlignment="1">
      <alignment horizontal="left" vertical="center"/>
    </xf>
    <xf numFmtId="0" fontId="110" fillId="9" borderId="1" xfId="0" applyFont="1" applyFill="1" applyBorder="1" applyAlignment="1">
      <alignment horizontal="center"/>
    </xf>
    <xf numFmtId="0" fontId="121" fillId="9" borderId="0" xfId="1" applyFont="1" applyFill="1" applyAlignment="1" applyProtection="1">
      <protection locked="0"/>
    </xf>
    <xf numFmtId="0" fontId="121" fillId="0" borderId="0" xfId="1" applyFont="1" applyAlignment="1" applyProtection="1">
      <protection locked="0"/>
    </xf>
    <xf numFmtId="0" fontId="67" fillId="19" borderId="0" xfId="0" applyFont="1" applyFill="1" applyAlignment="1">
      <alignment horizontal="center"/>
    </xf>
    <xf numFmtId="0" fontId="1" fillId="19" borderId="0" xfId="0" applyFont="1" applyFill="1" applyAlignment="1">
      <alignment horizontal="center"/>
    </xf>
    <xf numFmtId="0" fontId="0" fillId="19" borderId="0" xfId="0" applyFill="1" applyAlignment="1">
      <alignment horizontal="center"/>
    </xf>
    <xf numFmtId="0" fontId="100" fillId="23" borderId="0" xfId="1" applyFont="1" applyFill="1" applyAlignment="1" applyProtection="1">
      <protection locked="0"/>
    </xf>
    <xf numFmtId="0" fontId="113" fillId="23" borderId="0" xfId="1" applyFont="1" applyFill="1" applyAlignment="1" applyProtection="1">
      <protection locked="0"/>
    </xf>
    <xf numFmtId="0" fontId="113" fillId="0" borderId="0" xfId="1" applyFont="1" applyAlignment="1" applyProtection="1">
      <protection locked="0"/>
    </xf>
    <xf numFmtId="0" fontId="122" fillId="23" borderId="0" xfId="1" applyFont="1" applyFill="1" applyAlignment="1" applyProtection="1">
      <protection locked="0"/>
    </xf>
    <xf numFmtId="0" fontId="122" fillId="0" borderId="0" xfId="1" applyFont="1" applyAlignment="1" applyProtection="1">
      <protection locked="0"/>
    </xf>
    <xf numFmtId="0" fontId="3" fillId="19" borderId="0" xfId="0" applyFont="1" applyFill="1" applyAlignment="1">
      <alignment horizontal="center"/>
    </xf>
    <xf numFmtId="0" fontId="3" fillId="0" borderId="0" xfId="0" applyFont="1" applyAlignment="1">
      <alignment horizontal="center"/>
    </xf>
    <xf numFmtId="49" fontId="9" fillId="0" borderId="4" xfId="0" applyNumberFormat="1" applyFont="1" applyBorder="1" applyAlignment="1" applyProtection="1">
      <alignment vertical="top" wrapText="1" shrinkToFit="1"/>
      <protection locked="0"/>
    </xf>
    <xf numFmtId="49" fontId="9" fillId="0" borderId="9" xfId="0" applyNumberFormat="1" applyFont="1" applyBorder="1" applyAlignment="1" applyProtection="1">
      <alignment vertical="top" wrapText="1" shrinkToFit="1"/>
      <protection locked="0"/>
    </xf>
    <xf numFmtId="49" fontId="9" fillId="0" borderId="5" xfId="0" applyNumberFormat="1" applyFont="1" applyBorder="1" applyAlignment="1" applyProtection="1">
      <alignment vertical="top" wrapText="1" shrinkToFit="1"/>
      <protection locked="0"/>
    </xf>
    <xf numFmtId="0" fontId="0" fillId="0" borderId="10" xfId="0" applyBorder="1" applyAlignment="1" applyProtection="1">
      <alignment vertical="top" wrapText="1" shrinkToFit="1"/>
      <protection locked="0"/>
    </xf>
    <xf numFmtId="0" fontId="0" fillId="0" borderId="0" xfId="0" applyAlignment="1" applyProtection="1">
      <alignment vertical="top" wrapText="1" shrinkToFit="1"/>
      <protection locked="0"/>
    </xf>
    <xf numFmtId="0" fontId="0" fillId="0" borderId="11" xfId="0" applyBorder="1" applyAlignment="1" applyProtection="1">
      <alignment vertical="top" wrapText="1" shrinkToFit="1"/>
      <protection locked="0"/>
    </xf>
    <xf numFmtId="0" fontId="0" fillId="0" borderId="6" xfId="0" applyBorder="1" applyAlignment="1" applyProtection="1">
      <alignment vertical="top" wrapText="1" shrinkToFit="1"/>
      <protection locked="0"/>
    </xf>
    <xf numFmtId="0" fontId="0" fillId="0" borderId="3" xfId="0" applyBorder="1" applyAlignment="1" applyProtection="1">
      <alignment vertical="top" wrapText="1" shrinkToFit="1"/>
      <protection locked="0"/>
    </xf>
    <xf numFmtId="0" fontId="0" fillId="0" borderId="7" xfId="0" applyBorder="1" applyAlignment="1" applyProtection="1">
      <alignment vertical="top" wrapText="1" shrinkToFit="1"/>
      <protection locked="0"/>
    </xf>
    <xf numFmtId="0" fontId="0" fillId="0" borderId="0" xfId="0" applyAlignment="1">
      <alignment horizontal="center" vertical="center"/>
    </xf>
    <xf numFmtId="0" fontId="16" fillId="4" borderId="0" xfId="0" applyFont="1" applyFill="1" applyAlignment="1">
      <alignment horizontal="center"/>
    </xf>
    <xf numFmtId="0" fontId="0" fillId="0" borderId="0" xfId="0"/>
    <xf numFmtId="49" fontId="9" fillId="0" borderId="12" xfId="0" applyNumberFormat="1" applyFont="1" applyBorder="1" applyProtection="1">
      <protection locked="0"/>
    </xf>
    <xf numFmtId="49" fontId="9" fillId="0" borderId="13" xfId="0" applyNumberFormat="1" applyFont="1" applyBorder="1" applyProtection="1">
      <protection locked="0"/>
    </xf>
    <xf numFmtId="49" fontId="9" fillId="0" borderId="14" xfId="0" applyNumberFormat="1" applyFont="1" applyBorder="1" applyProtection="1">
      <protection locked="0"/>
    </xf>
    <xf numFmtId="0" fontId="114" fillId="19" borderId="1" xfId="0" applyFont="1" applyFill="1" applyBorder="1" applyAlignment="1">
      <alignment horizontal="left"/>
    </xf>
    <xf numFmtId="49" fontId="20" fillId="0" borderId="1" xfId="1" applyNumberFormat="1" applyFill="1" applyBorder="1" applyAlignment="1" applyProtection="1">
      <protection locked="0"/>
    </xf>
    <xf numFmtId="49" fontId="9" fillId="0" borderId="1" xfId="0" applyNumberFormat="1" applyFont="1" applyBorder="1" applyProtection="1">
      <protection locked="0"/>
    </xf>
    <xf numFmtId="49" fontId="9" fillId="0" borderId="1" xfId="0" applyNumberFormat="1" applyFont="1" applyBorder="1" applyAlignment="1" applyProtection="1">
      <alignment horizontal="left"/>
      <protection locked="0"/>
    </xf>
    <xf numFmtId="0" fontId="113" fillId="23" borderId="0" xfId="1" applyFont="1" applyFill="1" applyAlignment="1" applyProtection="1">
      <alignment horizontal="center"/>
    </xf>
    <xf numFmtId="0" fontId="0" fillId="0" borderId="0" xfId="0" applyAlignment="1">
      <alignment horizontal="center"/>
    </xf>
    <xf numFmtId="9" fontId="66" fillId="9" borderId="0" xfId="0" applyNumberFormat="1" applyFont="1" applyFill="1" applyAlignment="1">
      <alignment horizontal="center" vertical="center"/>
    </xf>
    <xf numFmtId="9" fontId="66" fillId="0" borderId="0" xfId="0" applyNumberFormat="1" applyFont="1" applyAlignment="1">
      <alignment horizontal="center" vertical="center"/>
    </xf>
    <xf numFmtId="0" fontId="100" fillId="19" borderId="0" xfId="1" applyFont="1" applyFill="1" applyAlignment="1" applyProtection="1">
      <alignment horizontal="center" vertical="center"/>
      <protection locked="0"/>
    </xf>
    <xf numFmtId="0" fontId="105" fillId="8" borderId="0" xfId="1" applyFont="1" applyFill="1" applyAlignment="1" applyProtection="1">
      <protection locked="0"/>
    </xf>
    <xf numFmtId="0" fontId="119" fillId="0" borderId="0" xfId="0" applyFont="1" applyProtection="1">
      <protection locked="0"/>
    </xf>
    <xf numFmtId="168" fontId="45" fillId="0" borderId="0" xfId="0" applyNumberFormat="1" applyFont="1" applyAlignment="1">
      <alignment horizontal="left"/>
    </xf>
    <xf numFmtId="168" fontId="26" fillId="0" borderId="0" xfId="0" applyNumberFormat="1" applyFont="1"/>
    <xf numFmtId="0" fontId="1" fillId="0" borderId="0" xfId="0" applyFont="1" applyAlignment="1">
      <alignment horizontal="center" textRotation="90"/>
    </xf>
    <xf numFmtId="0" fontId="1" fillId="0" borderId="0" xfId="0" applyFont="1" applyAlignment="1">
      <alignment textRotation="90"/>
    </xf>
    <xf numFmtId="0" fontId="0" fillId="0" borderId="3" xfId="0" applyBorder="1"/>
    <xf numFmtId="0" fontId="1" fillId="0" borderId="0" xfId="0" applyFont="1" applyAlignment="1">
      <alignment horizontal="center" vertical="center"/>
    </xf>
    <xf numFmtId="0" fontId="0" fillId="0" borderId="10" xfId="0" applyBorder="1" applyAlignment="1">
      <alignment vertical="top" wrapText="1" shrinkToFit="1"/>
    </xf>
    <xf numFmtId="0" fontId="0" fillId="0" borderId="0" xfId="0" applyAlignment="1">
      <alignment vertical="top" wrapText="1" shrinkToFit="1"/>
    </xf>
    <xf numFmtId="0" fontId="0" fillId="0" borderId="11" xfId="0" applyBorder="1" applyAlignment="1">
      <alignment vertical="top" wrapText="1" shrinkToFit="1"/>
    </xf>
    <xf numFmtId="0" fontId="0" fillId="0" borderId="6" xfId="0" applyBorder="1" applyAlignment="1">
      <alignment vertical="top" wrapText="1" shrinkToFit="1"/>
    </xf>
    <xf numFmtId="0" fontId="0" fillId="0" borderId="3" xfId="0" applyBorder="1" applyAlignment="1">
      <alignment vertical="top" wrapText="1" shrinkToFit="1"/>
    </xf>
    <xf numFmtId="0" fontId="0" fillId="0" borderId="7" xfId="0" applyBorder="1" applyAlignment="1">
      <alignment vertical="top" wrapText="1" shrinkToFit="1"/>
    </xf>
    <xf numFmtId="0" fontId="1" fillId="0" borderId="12" xfId="0" applyFont="1" applyBorder="1"/>
    <xf numFmtId="0" fontId="1" fillId="0" borderId="4" xfId="0" applyFont="1" applyBorder="1"/>
    <xf numFmtId="0" fontId="1" fillId="0" borderId="5" xfId="0" applyFont="1" applyBorder="1"/>
    <xf numFmtId="0" fontId="1" fillId="0" borderId="10" xfId="0" applyFont="1" applyBorder="1"/>
    <xf numFmtId="0" fontId="1" fillId="0" borderId="0" xfId="0" applyFont="1" applyBorder="1"/>
    <xf numFmtId="0" fontId="1" fillId="0" borderId="11" xfId="0" applyFont="1" applyBorder="1"/>
    <xf numFmtId="0" fontId="1" fillId="0" borderId="6" xfId="0" applyFont="1" applyBorder="1"/>
    <xf numFmtId="0" fontId="1" fillId="0" borderId="7" xfId="0" applyFont="1" applyBorder="1"/>
    <xf numFmtId="0" fontId="21" fillId="0" borderId="0" xfId="0" applyFont="1" applyBorder="1"/>
    <xf numFmtId="0" fontId="21" fillId="9" borderId="0" xfId="0" applyFont="1" applyFill="1"/>
    <xf numFmtId="49" fontId="129" fillId="0" borderId="12" xfId="0" applyNumberFormat="1" applyFont="1" applyBorder="1" applyAlignment="1" applyProtection="1">
      <protection locked="0"/>
    </xf>
    <xf numFmtId="167" fontId="9" fillId="0" borderId="1" xfId="0" applyNumberFormat="1" applyFont="1" applyBorder="1" applyAlignment="1" applyProtection="1">
      <protection locked="0"/>
    </xf>
    <xf numFmtId="0" fontId="131" fillId="9" borderId="0" xfId="0" applyFont="1" applyFill="1"/>
    <xf numFmtId="0" fontId="1" fillId="9" borderId="0" xfId="0" applyFont="1" applyFill="1" applyAlignment="1">
      <alignment horizontal="right"/>
    </xf>
    <xf numFmtId="0" fontId="2" fillId="0" borderId="10" xfId="0" applyFont="1" applyBorder="1"/>
    <xf numFmtId="49" fontId="2" fillId="0" borderId="4" xfId="0" applyNumberFormat="1" applyFont="1" applyBorder="1"/>
    <xf numFmtId="0" fontId="2" fillId="0" borderId="9" xfId="0" applyFont="1" applyBorder="1"/>
    <xf numFmtId="167" fontId="2" fillId="0" borderId="5" xfId="0" applyNumberFormat="1" applyFont="1" applyBorder="1" applyAlignment="1">
      <alignment horizontal="left"/>
    </xf>
    <xf numFmtId="0" fontId="2" fillId="0" borderId="6" xfId="0" applyFont="1" applyBorder="1"/>
    <xf numFmtId="167" fontId="2" fillId="0" borderId="11" xfId="0" applyNumberFormat="1" applyFont="1" applyBorder="1" applyAlignment="1">
      <alignment horizontal="left"/>
    </xf>
    <xf numFmtId="167" fontId="2" fillId="0" borderId="7" xfId="0" applyNumberFormat="1" applyFont="1" applyBorder="1" applyAlignment="1">
      <alignment horizontal="left"/>
    </xf>
    <xf numFmtId="49" fontId="130" fillId="0" borderId="13" xfId="0" applyNumberFormat="1" applyFont="1" applyBorder="1" applyAlignment="1" applyProtection="1">
      <protection locked="0"/>
    </xf>
  </cellXfs>
  <cellStyles count="2">
    <cellStyle name="Hyperlink" xfId="1" builtinId="8"/>
    <cellStyle name="Standaard" xfId="0" builtinId="0"/>
  </cellStyles>
  <dxfs count="2">
    <dxf>
      <font>
        <b/>
        <i val="0"/>
        <condense val="0"/>
        <extend val="0"/>
        <color indexed="10"/>
      </font>
    </dxf>
    <dxf>
      <font>
        <b/>
        <i val="0"/>
        <condense val="0"/>
        <extend val="0"/>
        <color indexed="10"/>
      </font>
      <fill>
        <patternFill patternType="solid">
          <bgColor indexed="42"/>
        </patternFill>
      </fill>
    </dxf>
  </dxfs>
  <tableStyles count="0" defaultTableStyle="TableStyleMedium2" defaultPivotStyle="PivotStyleLight16"/>
  <colors>
    <mruColors>
      <color rgb="FFFFFF99"/>
      <color rgb="FFFFFFCC"/>
      <color rgb="FF0066FF"/>
      <color rgb="FF99FF66"/>
      <color rgb="FFFFE697"/>
      <color rgb="FFFFFFFF"/>
      <color rgb="FF1AD22C"/>
      <color rgb="FFCC3300"/>
      <color rgb="FF4F6228"/>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ome!A1"/><Relationship Id="rId11" Type="http://schemas.openxmlformats.org/officeDocument/2006/relationships/image" Target="../media/image10.png"/><Relationship Id="rId5" Type="http://schemas.openxmlformats.org/officeDocument/2006/relationships/image" Target="../media/image5.png"/><Relationship Id="rId10" Type="http://schemas.openxmlformats.org/officeDocument/2006/relationships/image" Target="../media/image9.jpeg"/><Relationship Id="rId4" Type="http://schemas.openxmlformats.org/officeDocument/2006/relationships/image" Target="../media/image4.jpeg"/><Relationship Id="rId9"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5" Type="http://schemas.openxmlformats.org/officeDocument/2006/relationships/image" Target="../media/image19.jpeg"/><Relationship Id="rId4"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image" Target="../media/image19.jpeg"/><Relationship Id="rId5" Type="http://schemas.openxmlformats.org/officeDocument/2006/relationships/image" Target="../media/image20.jpeg"/><Relationship Id="rId4"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hyperlink" Target="#aantal!Q8"/></Relationships>
</file>

<file path=xl/drawings/_rels/drawing3.xml.rels><?xml version="1.0" encoding="UTF-8" standalone="yes"?>
<Relationships xmlns="http://schemas.openxmlformats.org/package/2006/relationships"><Relationship Id="rId1" Type="http://schemas.openxmlformats.org/officeDocument/2006/relationships/hyperlink" Target="#overnachten!J9"/></Relationships>
</file>

<file path=xl/drawings/_rels/drawing4.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1.jpeg"/><Relationship Id="rId1" Type="http://schemas.openxmlformats.org/officeDocument/2006/relationships/image" Target="../media/image12.jpeg"/><Relationship Id="rId6" Type="http://schemas.openxmlformats.org/officeDocument/2006/relationships/image" Target="../media/image15.png"/><Relationship Id="rId5" Type="http://schemas.openxmlformats.org/officeDocument/2006/relationships/hyperlink" Target="#HOME!A1"/><Relationship Id="rId4"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1" Type="http://schemas.openxmlformats.org/officeDocument/2006/relationships/hyperlink" Target="#HOME!A1"/></Relationships>
</file>

<file path=xl/drawings/_rels/drawing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5.png"/><Relationship Id="rId1" Type="http://schemas.openxmlformats.org/officeDocument/2006/relationships/image" Target="../media/image16.png"/><Relationship Id="rId5" Type="http://schemas.openxmlformats.org/officeDocument/2006/relationships/image" Target="../media/image2.jpeg"/><Relationship Id="rId4" Type="http://schemas.openxmlformats.org/officeDocument/2006/relationships/image" Target="../media/image18.png"/></Relationships>
</file>

<file path=xl/drawings/_rels/drawing9.xml.rels><?xml version="1.0" encoding="UTF-8" standalone="yes"?>
<Relationships xmlns="http://schemas.openxmlformats.org/package/2006/relationships"><Relationship Id="rId1" Type="http://schemas.openxmlformats.org/officeDocument/2006/relationships/hyperlink" Target="#'kano''s'!A1"/></Relationships>
</file>

<file path=xl/drawings/drawing1.xml><?xml version="1.0" encoding="utf-8"?>
<xdr:wsDr xmlns:xdr="http://schemas.openxmlformats.org/drawingml/2006/spreadsheetDrawing" xmlns:a="http://schemas.openxmlformats.org/drawingml/2006/main">
  <xdr:twoCellAnchor>
    <xdr:from>
      <xdr:col>58</xdr:col>
      <xdr:colOff>19049</xdr:colOff>
      <xdr:row>0</xdr:row>
      <xdr:rowOff>0</xdr:rowOff>
    </xdr:from>
    <xdr:to>
      <xdr:col>70</xdr:col>
      <xdr:colOff>476250</xdr:colOff>
      <xdr:row>118</xdr:row>
      <xdr:rowOff>38100</xdr:rowOff>
    </xdr:to>
    <xdr:sp macro="" textlink="">
      <xdr:nvSpPr>
        <xdr:cNvPr id="2" name="Rechthoek 1">
          <a:extLst>
            <a:ext uri="{FF2B5EF4-FFF2-40B4-BE49-F238E27FC236}">
              <a16:creationId xmlns:a16="http://schemas.microsoft.com/office/drawing/2014/main" id="{00000000-0008-0000-0100-000002000000}"/>
            </a:ext>
          </a:extLst>
        </xdr:cNvPr>
        <xdr:cNvSpPr/>
      </xdr:nvSpPr>
      <xdr:spPr>
        <a:xfrm>
          <a:off x="36804599" y="0"/>
          <a:ext cx="8001001" cy="20859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12</xdr:col>
      <xdr:colOff>819150</xdr:colOff>
      <xdr:row>21</xdr:row>
      <xdr:rowOff>0</xdr:rowOff>
    </xdr:from>
    <xdr:to>
      <xdr:col>17</xdr:col>
      <xdr:colOff>476250</xdr:colOff>
      <xdr:row>26</xdr:row>
      <xdr:rowOff>66675</xdr:rowOff>
    </xdr:to>
    <xdr:pic>
      <xdr:nvPicPr>
        <xdr:cNvPr id="3" name="Afbeelding 2" descr="F:\Actueel\WEBSITE KANO 2017\fotoos offerte\alu kano.jpg">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20700" y="4105275"/>
          <a:ext cx="3286125" cy="981075"/>
        </a:xfrm>
        <a:prstGeom prst="rect">
          <a:avLst/>
        </a:prstGeom>
        <a:noFill/>
        <a:ln>
          <a:noFill/>
        </a:ln>
      </xdr:spPr>
    </xdr:pic>
    <xdr:clientData/>
  </xdr:twoCellAnchor>
  <xdr:twoCellAnchor editAs="oneCell">
    <xdr:from>
      <xdr:col>3</xdr:col>
      <xdr:colOff>504825</xdr:colOff>
      <xdr:row>37</xdr:row>
      <xdr:rowOff>95249</xdr:rowOff>
    </xdr:from>
    <xdr:to>
      <xdr:col>5</xdr:col>
      <xdr:colOff>361950</xdr:colOff>
      <xdr:row>48</xdr:row>
      <xdr:rowOff>95250</xdr:rowOff>
    </xdr:to>
    <xdr:pic>
      <xdr:nvPicPr>
        <xdr:cNvPr id="4" name="Afbeelding 3" descr="F:\Actueel\WEBSITE KANO 2017\fotoos offerte\bagagezak.jpg">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772149"/>
          <a:ext cx="1076325" cy="2038351"/>
        </a:xfrm>
        <a:prstGeom prst="rect">
          <a:avLst/>
        </a:prstGeom>
        <a:noFill/>
        <a:ln>
          <a:noFill/>
        </a:ln>
      </xdr:spPr>
    </xdr:pic>
    <xdr:clientData/>
  </xdr:twoCellAnchor>
  <xdr:twoCellAnchor editAs="oneCell">
    <xdr:from>
      <xdr:col>7</xdr:col>
      <xdr:colOff>219076</xdr:colOff>
      <xdr:row>37</xdr:row>
      <xdr:rowOff>104776</xdr:rowOff>
    </xdr:from>
    <xdr:to>
      <xdr:col>9</xdr:col>
      <xdr:colOff>428626</xdr:colOff>
      <xdr:row>48</xdr:row>
      <xdr:rowOff>104775</xdr:rowOff>
    </xdr:to>
    <xdr:pic>
      <xdr:nvPicPr>
        <xdr:cNvPr id="5" name="Afbeelding 4" descr="F:\Actueel\WEBSITE KANO 2017\fotoos offerte\ton.jpg">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57476" y="5781676"/>
          <a:ext cx="1428750" cy="2038349"/>
        </a:xfrm>
        <a:prstGeom prst="rect">
          <a:avLst/>
        </a:prstGeom>
        <a:noFill/>
        <a:ln>
          <a:noFill/>
        </a:ln>
      </xdr:spPr>
    </xdr:pic>
    <xdr:clientData/>
  </xdr:twoCellAnchor>
  <xdr:twoCellAnchor editAs="oneCell">
    <xdr:from>
      <xdr:col>12</xdr:col>
      <xdr:colOff>838200</xdr:colOff>
      <xdr:row>35</xdr:row>
      <xdr:rowOff>47624</xdr:rowOff>
    </xdr:from>
    <xdr:to>
      <xdr:col>17</xdr:col>
      <xdr:colOff>457200</xdr:colOff>
      <xdr:row>42</xdr:row>
      <xdr:rowOff>158749</xdr:rowOff>
    </xdr:to>
    <xdr:pic>
      <xdr:nvPicPr>
        <xdr:cNvPr id="11" name="Afbeelding 10" descr="F:\Actueel\WEBSITE KANO 2017\fotoos offerte\recreatie kano.jpg">
          <a:extLst>
            <a:ext uri="{FF2B5EF4-FFF2-40B4-BE49-F238E27FC236}">
              <a16:creationId xmlns:a16="http://schemas.microsoft.com/office/drawing/2014/main" id="{00000000-0008-0000-0100-00000B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239750" y="6515099"/>
          <a:ext cx="3267075" cy="1387475"/>
        </a:xfrm>
        <a:prstGeom prst="rect">
          <a:avLst/>
        </a:prstGeom>
        <a:noFill/>
        <a:ln>
          <a:noFill/>
        </a:ln>
      </xdr:spPr>
    </xdr:pic>
    <xdr:clientData/>
  </xdr:twoCellAnchor>
  <xdr:twoCellAnchor editAs="oneCell">
    <xdr:from>
      <xdr:col>12</xdr:col>
      <xdr:colOff>781050</xdr:colOff>
      <xdr:row>26</xdr:row>
      <xdr:rowOff>76200</xdr:rowOff>
    </xdr:from>
    <xdr:to>
      <xdr:col>17</xdr:col>
      <xdr:colOff>451485</xdr:colOff>
      <xdr:row>34</xdr:row>
      <xdr:rowOff>98425</xdr:rowOff>
    </xdr:to>
    <xdr:pic>
      <xdr:nvPicPr>
        <xdr:cNvPr id="13" name="Afbeelding 12" descr="https://www.westsystem.no/resize.php/x88/files/images/Old%20Town/Saranac%20160/Saranac160_Green_Angle.png">
          <a:extLst>
            <a:ext uri="{FF2B5EF4-FFF2-40B4-BE49-F238E27FC236}">
              <a16:creationId xmlns:a16="http://schemas.microsoft.com/office/drawing/2014/main" id="{00000000-0008-0000-0100-00000D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82600" y="5029200"/>
          <a:ext cx="3299460" cy="1527175"/>
        </a:xfrm>
        <a:prstGeom prst="rect">
          <a:avLst/>
        </a:prstGeom>
        <a:noFill/>
        <a:ln>
          <a:noFill/>
        </a:ln>
      </xdr:spPr>
    </xdr:pic>
    <xdr:clientData/>
  </xdr:twoCellAnchor>
  <xdr:twoCellAnchor>
    <xdr:from>
      <xdr:col>3</xdr:col>
      <xdr:colOff>47624</xdr:colOff>
      <xdr:row>3</xdr:row>
      <xdr:rowOff>133350</xdr:rowOff>
    </xdr:from>
    <xdr:to>
      <xdr:col>4</xdr:col>
      <xdr:colOff>476249</xdr:colOff>
      <xdr:row>6</xdr:row>
      <xdr:rowOff>180975</xdr:rowOff>
    </xdr:to>
    <xdr:sp macro="" textlink="">
      <xdr:nvSpPr>
        <xdr:cNvPr id="15" name="PIJL-LINKS 14">
          <a:hlinkClick xmlns:r="http://schemas.openxmlformats.org/officeDocument/2006/relationships" r:id="rId6" tooltip="Terug naar het begin"/>
          <a:extLst>
            <a:ext uri="{FF2B5EF4-FFF2-40B4-BE49-F238E27FC236}">
              <a16:creationId xmlns:a16="http://schemas.microsoft.com/office/drawing/2014/main" id="{00000000-0008-0000-0100-00000F000000}"/>
            </a:ext>
          </a:extLst>
        </xdr:cNvPr>
        <xdr:cNvSpPr/>
      </xdr:nvSpPr>
      <xdr:spPr>
        <a:xfrm>
          <a:off x="1876424" y="819150"/>
          <a:ext cx="1038225" cy="6000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600">
              <a:solidFill>
                <a:schemeClr val="bg1"/>
              </a:solidFill>
            </a:rPr>
            <a:t>Terug</a:t>
          </a:r>
        </a:p>
      </xdr:txBody>
    </xdr:sp>
    <xdr:clientData/>
  </xdr:twoCellAnchor>
  <xdr:twoCellAnchor>
    <xdr:from>
      <xdr:col>58</xdr:col>
      <xdr:colOff>66675</xdr:colOff>
      <xdr:row>58</xdr:row>
      <xdr:rowOff>0</xdr:rowOff>
    </xdr:from>
    <xdr:to>
      <xdr:col>60</xdr:col>
      <xdr:colOff>352425</xdr:colOff>
      <xdr:row>58</xdr:row>
      <xdr:rowOff>0</xdr:rowOff>
    </xdr:to>
    <xdr:sp macro="" textlink="">
      <xdr:nvSpPr>
        <xdr:cNvPr id="22" name="Rectangle 27">
          <a:extLst>
            <a:ext uri="{FF2B5EF4-FFF2-40B4-BE49-F238E27FC236}">
              <a16:creationId xmlns:a16="http://schemas.microsoft.com/office/drawing/2014/main" id="{00000000-0008-0000-0100-000016000000}"/>
            </a:ext>
          </a:extLst>
        </xdr:cNvPr>
        <xdr:cNvSpPr>
          <a:spLocks noChangeArrowheads="1"/>
        </xdr:cNvSpPr>
      </xdr:nvSpPr>
      <xdr:spPr bwMode="auto">
        <a:xfrm>
          <a:off x="66675" y="10248900"/>
          <a:ext cx="1552575" cy="0"/>
        </a:xfrm>
        <a:prstGeom prst="rect">
          <a:avLst/>
        </a:prstGeom>
        <a:noFill/>
        <a:ln>
          <a:noFill/>
        </a:ln>
      </xdr:spPr>
      <xdr:txBody>
        <a:bodyPr vertOverflow="clip" wrap="square" lIns="91440" tIns="45720" rIns="91440" bIns="45720" anchor="t" upright="1"/>
        <a:lstStyle/>
        <a:p>
          <a:pPr algn="l" rtl="0">
            <a:defRPr sz="1000"/>
          </a:pPr>
          <a:r>
            <a:rPr lang="nl-NL" sz="800" b="0" i="1" u="none" strike="noStrike" baseline="0">
              <a:solidFill>
                <a:srgbClr val="000000"/>
              </a:solidFill>
              <a:latin typeface="Times New Roman"/>
              <a:cs typeface="Times New Roman"/>
            </a:rPr>
            <a:t>Recreatieboerderij</a:t>
          </a:r>
        </a:p>
        <a:p>
          <a:pPr algn="l" rtl="0">
            <a:defRPr sz="1000"/>
          </a:pPr>
          <a:r>
            <a:rPr lang="nl-NL" sz="1200" b="0" i="1" u="none" strike="noStrike" baseline="0">
              <a:solidFill>
                <a:srgbClr val="993300"/>
              </a:solidFill>
              <a:latin typeface="Monotype Corsiva"/>
            </a:rPr>
            <a:t>De Waddenhoeve</a:t>
          </a:r>
        </a:p>
        <a:p>
          <a:pPr algn="l" rtl="0">
            <a:defRPr sz="1000"/>
          </a:pPr>
          <a:r>
            <a:rPr lang="nl-NL" sz="800" b="0" i="1" u="none" strike="noStrike" baseline="0">
              <a:solidFill>
                <a:srgbClr val="000000"/>
              </a:solidFill>
              <a:latin typeface="Times New Roman"/>
              <a:cs typeface="Times New Roman"/>
            </a:rPr>
            <a:t>Middendijk 2</a:t>
          </a:r>
        </a:p>
        <a:p>
          <a:pPr algn="l" rtl="0">
            <a:defRPr sz="1000"/>
          </a:pPr>
          <a:r>
            <a:rPr lang="nl-NL" sz="800" b="0" i="1" u="none" strike="noStrike" baseline="0">
              <a:solidFill>
                <a:srgbClr val="000000"/>
              </a:solidFill>
              <a:latin typeface="Times New Roman"/>
              <a:cs typeface="Times New Roman"/>
            </a:rPr>
            <a:t>9988 TC Noordpolderzijl</a:t>
          </a:r>
        </a:p>
        <a:p>
          <a:pPr algn="l" rtl="0">
            <a:defRPr sz="1000"/>
          </a:pPr>
          <a:r>
            <a:rPr lang="nl-NL" sz="800" b="0" i="1" u="none" strike="noStrike" baseline="0">
              <a:solidFill>
                <a:srgbClr val="000000"/>
              </a:solidFill>
              <a:latin typeface="Times New Roman"/>
              <a:cs typeface="Times New Roman"/>
            </a:rPr>
            <a:t>tel.: 0595-426008</a:t>
          </a:r>
        </a:p>
        <a:p>
          <a:pPr algn="l" rtl="0">
            <a:defRPr sz="1000"/>
          </a:pPr>
          <a:r>
            <a:rPr lang="nl-NL" sz="800" b="0" i="1" u="none" strike="noStrike" baseline="0">
              <a:solidFill>
                <a:srgbClr val="000000"/>
              </a:solidFill>
              <a:latin typeface="Times New Roman"/>
              <a:cs typeface="Times New Roman"/>
            </a:rPr>
            <a:t>Mobiel:06 293 777 63</a:t>
          </a:r>
        </a:p>
        <a:p>
          <a:pPr algn="l" rtl="0">
            <a:defRPr sz="1000"/>
          </a:pPr>
          <a:r>
            <a:rPr lang="nl-NL" sz="800" b="0" i="1" u="none" strike="noStrike" baseline="0">
              <a:solidFill>
                <a:srgbClr val="0000FF"/>
              </a:solidFill>
              <a:latin typeface="Times New Roman"/>
              <a:cs typeface="Times New Roman"/>
            </a:rPr>
            <a:t>Summercamp@kpnplanet.nl</a:t>
          </a:r>
        </a:p>
        <a:p>
          <a:pPr algn="l" rtl="0">
            <a:defRPr sz="1000"/>
          </a:pPr>
          <a:r>
            <a:rPr lang="nl-NL" sz="800" b="0" i="1" u="none" strike="noStrike" baseline="0">
              <a:solidFill>
                <a:srgbClr val="0000FF"/>
              </a:solidFill>
              <a:latin typeface="Times New Roman"/>
              <a:cs typeface="Times New Roman"/>
            </a:rPr>
            <a:t>www.waddenhoeve.com</a:t>
          </a:r>
        </a:p>
        <a:p>
          <a:pPr algn="l" rtl="0">
            <a:defRPr sz="1000"/>
          </a:pPr>
          <a:endParaRPr lang="nl-NL" sz="800" b="0" i="1" u="none" strike="noStrike" baseline="0">
            <a:solidFill>
              <a:srgbClr val="0000FF"/>
            </a:solidFill>
            <a:latin typeface="Times New Roman"/>
            <a:cs typeface="Times New Roman"/>
          </a:endParaRPr>
        </a:p>
      </xdr:txBody>
    </xdr:sp>
    <xdr:clientData/>
  </xdr:twoCellAnchor>
  <xdr:twoCellAnchor>
    <xdr:from>
      <xdr:col>62</xdr:col>
      <xdr:colOff>457200</xdr:colOff>
      <xdr:row>58</xdr:row>
      <xdr:rowOff>0</xdr:rowOff>
    </xdr:from>
    <xdr:to>
      <xdr:col>67</xdr:col>
      <xdr:colOff>514350</xdr:colOff>
      <xdr:row>58</xdr:row>
      <xdr:rowOff>0</xdr:rowOff>
    </xdr:to>
    <xdr:sp macro="" textlink="">
      <xdr:nvSpPr>
        <xdr:cNvPr id="23" name="Text Box 28">
          <a:extLst>
            <a:ext uri="{FF2B5EF4-FFF2-40B4-BE49-F238E27FC236}">
              <a16:creationId xmlns:a16="http://schemas.microsoft.com/office/drawing/2014/main" id="{00000000-0008-0000-0100-000017000000}"/>
            </a:ext>
          </a:extLst>
        </xdr:cNvPr>
        <xdr:cNvSpPr txBox="1">
          <a:spLocks noChangeArrowheads="1"/>
        </xdr:cNvSpPr>
      </xdr:nvSpPr>
      <xdr:spPr bwMode="auto">
        <a:xfrm>
          <a:off x="3162300" y="10248900"/>
          <a:ext cx="3429000" cy="0"/>
        </a:xfrm>
        <a:prstGeom prst="rect">
          <a:avLst/>
        </a:prstGeom>
        <a:noFill/>
        <a:ln>
          <a:noFill/>
        </a:ln>
      </xdr:spPr>
      <xdr:txBody>
        <a:bodyPr vertOverflow="clip" wrap="square" lIns="91440" tIns="45720" rIns="91440" bIns="45720" anchor="t" upright="1"/>
        <a:lstStyle/>
        <a:p>
          <a:pPr algn="r" rtl="0">
            <a:defRPr sz="1000"/>
          </a:pPr>
          <a:r>
            <a:rPr lang="nl-NL" sz="800" b="0" i="1" u="none" strike="noStrike" baseline="0">
              <a:solidFill>
                <a:srgbClr val="000000"/>
              </a:solidFill>
              <a:latin typeface="Times New Roman"/>
              <a:cs typeface="Times New Roman"/>
            </a:rPr>
            <a:t>Kamer van Koophandel nummer: 02100647 </a:t>
          </a:r>
        </a:p>
        <a:p>
          <a:pPr algn="r" rtl="0">
            <a:defRPr sz="1000"/>
          </a:pPr>
          <a:r>
            <a:rPr lang="nl-NL" sz="800" b="0" i="1" u="none" strike="noStrike" baseline="0">
              <a:solidFill>
                <a:srgbClr val="000000"/>
              </a:solidFill>
              <a:latin typeface="Times New Roman"/>
              <a:cs typeface="Times New Roman"/>
            </a:rPr>
            <a:t>BTW nummer: NL 8184.87.100.B01</a:t>
          </a:r>
        </a:p>
        <a:p>
          <a:pPr algn="r" rtl="0">
            <a:defRPr sz="1000"/>
          </a:pPr>
          <a:r>
            <a:rPr lang="nl-NL" sz="800" b="0" i="1" u="none" strike="noStrike" baseline="0">
              <a:solidFill>
                <a:srgbClr val="000000"/>
              </a:solidFill>
              <a:latin typeface="Times New Roman"/>
              <a:cs typeface="Times New Roman"/>
            </a:rPr>
            <a:t>Bank: ASN Bank 70.73.37.283</a:t>
          </a:r>
          <a:endParaRPr lang="nl-NL" sz="1200" b="0" i="1" u="none" strike="noStrike" baseline="0">
            <a:solidFill>
              <a:srgbClr val="000000"/>
            </a:solidFill>
            <a:latin typeface="Times New Roman"/>
            <a:cs typeface="Times New Roman"/>
          </a:endParaRPr>
        </a:p>
        <a:p>
          <a:pPr algn="r" rtl="0">
            <a:defRPr sz="1000"/>
          </a:pPr>
          <a:endParaRPr lang="nl-NL" sz="1200" b="0" i="1" u="none" strike="noStrike" baseline="0">
            <a:solidFill>
              <a:srgbClr val="800000"/>
            </a:solidFill>
            <a:latin typeface="Monotype Corsiva"/>
          </a:endParaRPr>
        </a:p>
        <a:p>
          <a:pPr algn="r" rtl="0">
            <a:defRPr sz="1000"/>
          </a:pPr>
          <a:endParaRPr lang="nl-NL" sz="1200" b="0" i="1" u="none" strike="noStrike" baseline="0">
            <a:solidFill>
              <a:srgbClr val="800000"/>
            </a:solidFill>
            <a:latin typeface="Monotype Corsiva"/>
          </a:endParaRPr>
        </a:p>
        <a:p>
          <a:pPr algn="r" rtl="0">
            <a:defRPr sz="1000"/>
          </a:pPr>
          <a:endParaRPr lang="nl-NL" sz="1200" b="0" i="0" u="none" strike="noStrike" baseline="0">
            <a:solidFill>
              <a:srgbClr val="000000"/>
            </a:solidFill>
            <a:latin typeface="Times New Roman"/>
            <a:cs typeface="Times New Roman"/>
          </a:endParaRPr>
        </a:p>
        <a:p>
          <a:pPr algn="r" rtl="0">
            <a:defRPr sz="1000"/>
          </a:pPr>
          <a:endParaRPr lang="nl-NL" sz="1200" b="0" i="0" u="none" strike="noStrike" baseline="0">
            <a:solidFill>
              <a:srgbClr val="000000"/>
            </a:solidFill>
            <a:latin typeface="Times New Roman"/>
            <a:cs typeface="Times New Roman"/>
          </a:endParaRPr>
        </a:p>
      </xdr:txBody>
    </xdr:sp>
    <xdr:clientData/>
  </xdr:twoCellAnchor>
  <xdr:twoCellAnchor>
    <xdr:from>
      <xdr:col>58</xdr:col>
      <xdr:colOff>66675</xdr:colOff>
      <xdr:row>58</xdr:row>
      <xdr:rowOff>0</xdr:rowOff>
    </xdr:from>
    <xdr:to>
      <xdr:col>60</xdr:col>
      <xdr:colOff>381000</xdr:colOff>
      <xdr:row>58</xdr:row>
      <xdr:rowOff>0</xdr:rowOff>
    </xdr:to>
    <xdr:sp macro="" textlink="">
      <xdr:nvSpPr>
        <xdr:cNvPr id="24" name="Rectangle 29">
          <a:extLst>
            <a:ext uri="{FF2B5EF4-FFF2-40B4-BE49-F238E27FC236}">
              <a16:creationId xmlns:a16="http://schemas.microsoft.com/office/drawing/2014/main" id="{00000000-0008-0000-0100-000018000000}"/>
            </a:ext>
          </a:extLst>
        </xdr:cNvPr>
        <xdr:cNvSpPr>
          <a:spLocks noChangeArrowheads="1"/>
        </xdr:cNvSpPr>
      </xdr:nvSpPr>
      <xdr:spPr bwMode="auto">
        <a:xfrm>
          <a:off x="66675" y="10248900"/>
          <a:ext cx="1581150" cy="0"/>
        </a:xfrm>
        <a:prstGeom prst="rect">
          <a:avLst/>
        </a:prstGeom>
        <a:noFill/>
        <a:ln>
          <a:noFill/>
        </a:ln>
      </xdr:spPr>
      <xdr:txBody>
        <a:bodyPr vertOverflow="clip" wrap="square" lIns="91440" tIns="45720" rIns="91440" bIns="45720" anchor="t" upright="1"/>
        <a:lstStyle/>
        <a:p>
          <a:pPr algn="l" rtl="0">
            <a:defRPr sz="1000"/>
          </a:pPr>
          <a:r>
            <a:rPr lang="nl-NL" sz="800" b="0" i="1" u="none" strike="noStrike" baseline="0">
              <a:solidFill>
                <a:srgbClr val="000000"/>
              </a:solidFill>
              <a:latin typeface="Times New Roman"/>
              <a:cs typeface="Times New Roman"/>
            </a:rPr>
            <a:t>Recreatieboerderij</a:t>
          </a:r>
        </a:p>
        <a:p>
          <a:pPr algn="l" rtl="0">
            <a:defRPr sz="1000"/>
          </a:pPr>
          <a:r>
            <a:rPr lang="nl-NL" sz="1200" b="0" i="1" u="none" strike="noStrike" baseline="0">
              <a:solidFill>
                <a:srgbClr val="993300"/>
              </a:solidFill>
              <a:latin typeface="Monotype Corsiva"/>
            </a:rPr>
            <a:t>De Waddenhoeve</a:t>
          </a:r>
        </a:p>
        <a:p>
          <a:pPr algn="l" rtl="0">
            <a:defRPr sz="1000"/>
          </a:pPr>
          <a:r>
            <a:rPr lang="nl-NL" sz="800" b="0" i="1" u="none" strike="noStrike" baseline="0">
              <a:solidFill>
                <a:srgbClr val="000000"/>
              </a:solidFill>
              <a:latin typeface="Times New Roman"/>
              <a:cs typeface="Times New Roman"/>
            </a:rPr>
            <a:t>Middendijk 2</a:t>
          </a:r>
        </a:p>
        <a:p>
          <a:pPr algn="l" rtl="0">
            <a:defRPr sz="1000"/>
          </a:pPr>
          <a:r>
            <a:rPr lang="nl-NL" sz="800" b="0" i="1" u="none" strike="noStrike" baseline="0">
              <a:solidFill>
                <a:srgbClr val="000000"/>
              </a:solidFill>
              <a:latin typeface="Times New Roman"/>
              <a:cs typeface="Times New Roman"/>
            </a:rPr>
            <a:t>9988 TC Noordpolderzijl</a:t>
          </a:r>
        </a:p>
        <a:p>
          <a:pPr algn="l" rtl="0">
            <a:defRPr sz="1000"/>
          </a:pPr>
          <a:r>
            <a:rPr lang="nl-NL" sz="800" b="0" i="1" u="none" strike="noStrike" baseline="0">
              <a:solidFill>
                <a:srgbClr val="000000"/>
              </a:solidFill>
              <a:latin typeface="Times New Roman"/>
              <a:cs typeface="Times New Roman"/>
            </a:rPr>
            <a:t>tel.: 0595-426008</a:t>
          </a:r>
        </a:p>
        <a:p>
          <a:pPr algn="l" rtl="0">
            <a:defRPr sz="1000"/>
          </a:pPr>
          <a:r>
            <a:rPr lang="nl-NL" sz="800" b="0" i="1" u="none" strike="noStrike" baseline="0">
              <a:solidFill>
                <a:srgbClr val="000000"/>
              </a:solidFill>
              <a:latin typeface="Times New Roman"/>
              <a:cs typeface="Times New Roman"/>
            </a:rPr>
            <a:t>Mobiel:06 293 777 63</a:t>
          </a:r>
        </a:p>
        <a:p>
          <a:pPr algn="l" rtl="0">
            <a:defRPr sz="1000"/>
          </a:pPr>
          <a:r>
            <a:rPr lang="nl-NL" sz="800" b="0" i="1" u="none" strike="noStrike" baseline="0">
              <a:solidFill>
                <a:srgbClr val="0000FF"/>
              </a:solidFill>
              <a:latin typeface="Times New Roman"/>
              <a:cs typeface="Times New Roman"/>
            </a:rPr>
            <a:t>Summercamp@kpnplanet.nl</a:t>
          </a:r>
        </a:p>
        <a:p>
          <a:pPr algn="l" rtl="0">
            <a:defRPr sz="1000"/>
          </a:pPr>
          <a:r>
            <a:rPr lang="nl-NL" sz="800" b="0" i="1" u="none" strike="noStrike" baseline="0">
              <a:solidFill>
                <a:srgbClr val="0000FF"/>
              </a:solidFill>
              <a:latin typeface="Times New Roman"/>
              <a:cs typeface="Times New Roman"/>
            </a:rPr>
            <a:t>www.waddenhoeve.com</a:t>
          </a:r>
        </a:p>
        <a:p>
          <a:pPr algn="l" rtl="0">
            <a:defRPr sz="1000"/>
          </a:pPr>
          <a:endParaRPr lang="nl-NL" sz="800" b="0" i="1" u="none" strike="noStrike" baseline="0">
            <a:solidFill>
              <a:srgbClr val="0000FF"/>
            </a:solidFill>
            <a:latin typeface="Times New Roman"/>
            <a:cs typeface="Times New Roman"/>
          </a:endParaRPr>
        </a:p>
      </xdr:txBody>
    </xdr:sp>
    <xdr:clientData/>
  </xdr:twoCellAnchor>
  <xdr:twoCellAnchor>
    <xdr:from>
      <xdr:col>62</xdr:col>
      <xdr:colOff>619125</xdr:colOff>
      <xdr:row>58</xdr:row>
      <xdr:rowOff>0</xdr:rowOff>
    </xdr:from>
    <xdr:to>
      <xdr:col>67</xdr:col>
      <xdr:colOff>523875</xdr:colOff>
      <xdr:row>58</xdr:row>
      <xdr:rowOff>0</xdr:rowOff>
    </xdr:to>
    <xdr:sp macro="" textlink="">
      <xdr:nvSpPr>
        <xdr:cNvPr id="25" name="Text Box 30">
          <a:extLst>
            <a:ext uri="{FF2B5EF4-FFF2-40B4-BE49-F238E27FC236}">
              <a16:creationId xmlns:a16="http://schemas.microsoft.com/office/drawing/2014/main" id="{00000000-0008-0000-0100-000019000000}"/>
            </a:ext>
          </a:extLst>
        </xdr:cNvPr>
        <xdr:cNvSpPr txBox="1">
          <a:spLocks noChangeArrowheads="1"/>
        </xdr:cNvSpPr>
      </xdr:nvSpPr>
      <xdr:spPr bwMode="auto">
        <a:xfrm>
          <a:off x="3324225" y="10248900"/>
          <a:ext cx="3276600" cy="0"/>
        </a:xfrm>
        <a:prstGeom prst="rect">
          <a:avLst/>
        </a:prstGeom>
        <a:noFill/>
        <a:ln>
          <a:noFill/>
        </a:ln>
      </xdr:spPr>
      <xdr:txBody>
        <a:bodyPr vertOverflow="clip" wrap="square" lIns="91440" tIns="45720" rIns="91440" bIns="45720" anchor="t" upright="1"/>
        <a:lstStyle/>
        <a:p>
          <a:pPr algn="r" rtl="0">
            <a:defRPr sz="1000"/>
          </a:pPr>
          <a:r>
            <a:rPr lang="nl-NL" sz="800" b="0" i="1" u="none" strike="noStrike" baseline="0">
              <a:solidFill>
                <a:srgbClr val="000000"/>
              </a:solidFill>
              <a:latin typeface="Times New Roman"/>
              <a:cs typeface="Times New Roman"/>
            </a:rPr>
            <a:t>Kamer van Koophandel nummer: 02100647 </a:t>
          </a:r>
        </a:p>
        <a:p>
          <a:pPr algn="r" rtl="0">
            <a:defRPr sz="1000"/>
          </a:pPr>
          <a:r>
            <a:rPr lang="nl-NL" sz="800" b="0" i="1" u="none" strike="noStrike" baseline="0">
              <a:solidFill>
                <a:srgbClr val="000000"/>
              </a:solidFill>
              <a:latin typeface="Times New Roman"/>
              <a:cs typeface="Times New Roman"/>
            </a:rPr>
            <a:t>BTW nummer: NL 8184.87.100.B01</a:t>
          </a:r>
        </a:p>
        <a:p>
          <a:pPr algn="r" rtl="0">
            <a:defRPr sz="1000"/>
          </a:pPr>
          <a:r>
            <a:rPr lang="nl-NL" sz="800" b="0" i="1" u="none" strike="noStrike" baseline="0">
              <a:solidFill>
                <a:srgbClr val="000000"/>
              </a:solidFill>
              <a:latin typeface="Times New Roman"/>
              <a:cs typeface="Times New Roman"/>
            </a:rPr>
            <a:t>Bank: ASN Bank 70.73.37.283</a:t>
          </a:r>
        </a:p>
        <a:p>
          <a:pPr algn="r" rtl="0">
            <a:defRPr sz="1000"/>
          </a:pPr>
          <a:endParaRPr lang="nl-NL" sz="1200" b="0" i="1" u="none" strike="noStrike" baseline="0">
            <a:solidFill>
              <a:srgbClr val="000000"/>
            </a:solidFill>
            <a:latin typeface="Times New Roman"/>
            <a:cs typeface="Times New Roman"/>
          </a:endParaRPr>
        </a:p>
        <a:p>
          <a:pPr algn="r" rtl="0">
            <a:defRPr sz="1000"/>
          </a:pPr>
          <a:endParaRPr lang="nl-NL" sz="1200" b="0" i="1" u="none" strike="noStrike" baseline="0">
            <a:solidFill>
              <a:srgbClr val="800000"/>
            </a:solidFill>
            <a:latin typeface="Monotype Corsiva"/>
          </a:endParaRPr>
        </a:p>
        <a:p>
          <a:pPr algn="r" rtl="0">
            <a:defRPr sz="1000"/>
          </a:pPr>
          <a:endParaRPr lang="nl-NL" sz="1200" b="0" i="1" u="none" strike="noStrike" baseline="0">
            <a:solidFill>
              <a:srgbClr val="800000"/>
            </a:solidFill>
            <a:latin typeface="Monotype Corsiva"/>
          </a:endParaRPr>
        </a:p>
        <a:p>
          <a:pPr algn="r" rtl="0">
            <a:defRPr sz="1000"/>
          </a:pPr>
          <a:endParaRPr lang="nl-NL" sz="1200" b="0" i="0" u="none" strike="noStrike" baseline="0">
            <a:solidFill>
              <a:srgbClr val="000000"/>
            </a:solidFill>
            <a:latin typeface="Times New Roman"/>
            <a:cs typeface="Times New Roman"/>
          </a:endParaRPr>
        </a:p>
        <a:p>
          <a:pPr algn="r" rtl="0">
            <a:defRPr sz="1000"/>
          </a:pPr>
          <a:endParaRPr lang="nl-NL" sz="1200" b="0" i="0" u="none" strike="noStrike" baseline="0">
            <a:solidFill>
              <a:srgbClr val="000000"/>
            </a:solidFill>
            <a:latin typeface="Times New Roman"/>
            <a:cs typeface="Times New Roman"/>
          </a:endParaRPr>
        </a:p>
      </xdr:txBody>
    </xdr:sp>
    <xdr:clientData/>
  </xdr:twoCellAnchor>
  <xdr:twoCellAnchor>
    <xdr:from>
      <xdr:col>58</xdr:col>
      <xdr:colOff>76200</xdr:colOff>
      <xdr:row>0</xdr:row>
      <xdr:rowOff>95250</xdr:rowOff>
    </xdr:from>
    <xdr:to>
      <xdr:col>60</xdr:col>
      <xdr:colOff>390525</xdr:colOff>
      <xdr:row>9</xdr:row>
      <xdr:rowOff>133350</xdr:rowOff>
    </xdr:to>
    <xdr:sp macro="" textlink="">
      <xdr:nvSpPr>
        <xdr:cNvPr id="26" name="Rectangle 32">
          <a:extLst>
            <a:ext uri="{FF2B5EF4-FFF2-40B4-BE49-F238E27FC236}">
              <a16:creationId xmlns:a16="http://schemas.microsoft.com/office/drawing/2014/main" id="{00000000-0008-0000-0100-00001A000000}"/>
            </a:ext>
          </a:extLst>
        </xdr:cNvPr>
        <xdr:cNvSpPr>
          <a:spLocks noChangeArrowheads="1"/>
        </xdr:cNvSpPr>
      </xdr:nvSpPr>
      <xdr:spPr bwMode="auto">
        <a:xfrm>
          <a:off x="76200" y="95250"/>
          <a:ext cx="1581150" cy="1495425"/>
        </a:xfrm>
        <a:prstGeom prst="rect">
          <a:avLst/>
        </a:prstGeom>
        <a:noFill/>
        <a:ln>
          <a:noFill/>
        </a:ln>
      </xdr:spPr>
      <xdr:txBody>
        <a:bodyPr vertOverflow="clip" wrap="square" lIns="91440" tIns="45720" rIns="91440" bIns="45720" anchor="t" upright="1"/>
        <a:lstStyle/>
        <a:p>
          <a:pPr algn="l" rtl="0">
            <a:defRPr sz="1000"/>
          </a:pPr>
          <a:r>
            <a:rPr lang="nl-NL" sz="800" b="0" i="1" u="none" strike="noStrike" baseline="0">
              <a:solidFill>
                <a:srgbClr val="000000"/>
              </a:solidFill>
              <a:latin typeface="Times New Roman"/>
              <a:cs typeface="Times New Roman"/>
            </a:rPr>
            <a:t>Recreatieboerderij</a:t>
          </a:r>
        </a:p>
        <a:p>
          <a:pPr algn="l" rtl="0">
            <a:defRPr sz="1000"/>
          </a:pPr>
          <a:r>
            <a:rPr lang="nl-NL" sz="1200" b="0" i="1" u="none" strike="noStrike" baseline="0">
              <a:solidFill>
                <a:srgbClr val="993300"/>
              </a:solidFill>
              <a:latin typeface="Monotype Corsiva"/>
            </a:rPr>
            <a:t>De Waddenhoeve</a:t>
          </a:r>
        </a:p>
        <a:p>
          <a:pPr algn="l" rtl="0">
            <a:defRPr sz="1000"/>
          </a:pPr>
          <a:r>
            <a:rPr lang="nl-NL" sz="800" b="0" i="1" u="none" strike="noStrike" baseline="0">
              <a:solidFill>
                <a:srgbClr val="000000"/>
              </a:solidFill>
              <a:latin typeface="Times New Roman"/>
              <a:cs typeface="Times New Roman"/>
            </a:rPr>
            <a:t>Middendijk 2</a:t>
          </a:r>
        </a:p>
        <a:p>
          <a:pPr algn="l" rtl="0">
            <a:defRPr sz="1000"/>
          </a:pPr>
          <a:r>
            <a:rPr lang="nl-NL" sz="800" b="0" i="1" u="none" strike="noStrike" baseline="0">
              <a:solidFill>
                <a:srgbClr val="000000"/>
              </a:solidFill>
              <a:latin typeface="Times New Roman"/>
              <a:cs typeface="Times New Roman"/>
            </a:rPr>
            <a:t>9988 TC Noordpolderzijl</a:t>
          </a:r>
        </a:p>
        <a:p>
          <a:pPr algn="l" rtl="0">
            <a:defRPr sz="1000"/>
          </a:pPr>
          <a:r>
            <a:rPr lang="nl-NL" sz="800" b="0" i="1" u="none" strike="noStrike" baseline="0">
              <a:solidFill>
                <a:srgbClr val="000000"/>
              </a:solidFill>
              <a:latin typeface="Times New Roman"/>
              <a:cs typeface="Times New Roman"/>
            </a:rPr>
            <a:t>tel.: 0595-426008</a:t>
          </a:r>
        </a:p>
        <a:p>
          <a:pPr algn="l" rtl="0">
            <a:defRPr sz="1000"/>
          </a:pPr>
          <a:r>
            <a:rPr lang="nl-NL" sz="800" b="0" i="1" u="none" strike="noStrike" baseline="0">
              <a:solidFill>
                <a:srgbClr val="000000"/>
              </a:solidFill>
              <a:latin typeface="Times New Roman"/>
              <a:cs typeface="Times New Roman"/>
            </a:rPr>
            <a:t>Mobiel:06 293 777 63</a:t>
          </a:r>
        </a:p>
        <a:p>
          <a:pPr algn="l" rtl="0">
            <a:defRPr sz="1000"/>
          </a:pPr>
          <a:r>
            <a:rPr lang="nl-NL" sz="800" b="0" i="1" u="none" strike="noStrike" baseline="0">
              <a:solidFill>
                <a:srgbClr val="0000FF"/>
              </a:solidFill>
              <a:latin typeface="Times New Roman"/>
              <a:cs typeface="Times New Roman"/>
            </a:rPr>
            <a:t>Summercamp@kpnplanet.nl</a:t>
          </a:r>
        </a:p>
        <a:p>
          <a:pPr algn="l" rtl="0">
            <a:defRPr sz="1000"/>
          </a:pPr>
          <a:r>
            <a:rPr lang="nl-NL" sz="800" b="0" i="1" u="none" strike="noStrike" baseline="0">
              <a:solidFill>
                <a:srgbClr val="0000FF"/>
              </a:solidFill>
              <a:latin typeface="Times New Roman"/>
              <a:cs typeface="Times New Roman"/>
            </a:rPr>
            <a:t>www.waddenhoeve.com</a:t>
          </a:r>
        </a:p>
        <a:p>
          <a:pPr algn="l" rtl="0">
            <a:defRPr sz="1000"/>
          </a:pPr>
          <a:r>
            <a:rPr lang="nl-NL" sz="800" b="0" i="1" u="none" strike="noStrike" baseline="0">
              <a:solidFill>
                <a:srgbClr val="0000FF"/>
              </a:solidFill>
              <a:latin typeface="Times New Roman"/>
              <a:cs typeface="Times New Roman"/>
            </a:rPr>
            <a:t>www.Kano-avontuur.nl</a:t>
          </a:r>
        </a:p>
        <a:p>
          <a:pPr algn="l" rtl="0">
            <a:defRPr sz="1000"/>
          </a:pPr>
          <a:endParaRPr lang="nl-NL" sz="800" b="0" i="1" u="none" strike="noStrike" baseline="0">
            <a:solidFill>
              <a:srgbClr val="0000FF"/>
            </a:solidFill>
            <a:latin typeface="Times New Roman"/>
            <a:cs typeface="Times New Roman"/>
          </a:endParaRPr>
        </a:p>
      </xdr:txBody>
    </xdr:sp>
    <xdr:clientData/>
  </xdr:twoCellAnchor>
  <xdr:twoCellAnchor>
    <xdr:from>
      <xdr:col>62</xdr:col>
      <xdr:colOff>190500</xdr:colOff>
      <xdr:row>0</xdr:row>
      <xdr:rowOff>85725</xdr:rowOff>
    </xdr:from>
    <xdr:to>
      <xdr:col>67</xdr:col>
      <xdr:colOff>339615</xdr:colOff>
      <xdr:row>9</xdr:row>
      <xdr:rowOff>96892</xdr:rowOff>
    </xdr:to>
    <xdr:sp macro="" textlink="">
      <xdr:nvSpPr>
        <xdr:cNvPr id="29" name="Text Box 35">
          <a:extLst>
            <a:ext uri="{FF2B5EF4-FFF2-40B4-BE49-F238E27FC236}">
              <a16:creationId xmlns:a16="http://schemas.microsoft.com/office/drawing/2014/main" id="{00000000-0008-0000-0100-00001D000000}"/>
            </a:ext>
          </a:extLst>
        </xdr:cNvPr>
        <xdr:cNvSpPr txBox="1">
          <a:spLocks noChangeArrowheads="1"/>
        </xdr:cNvSpPr>
      </xdr:nvSpPr>
      <xdr:spPr bwMode="auto">
        <a:xfrm>
          <a:off x="2895600" y="85725"/>
          <a:ext cx="3520965" cy="1468492"/>
        </a:xfrm>
        <a:prstGeom prst="rect">
          <a:avLst/>
        </a:prstGeom>
        <a:noFill/>
        <a:ln>
          <a:noFill/>
        </a:ln>
      </xdr:spPr>
      <xdr:txBody>
        <a:bodyPr vertOverflow="clip" wrap="square" lIns="91440" tIns="45720" rIns="91440" bIns="45720" anchor="t" upright="1"/>
        <a:lstStyle/>
        <a:p>
          <a:pPr algn="r" rtl="0">
            <a:defRPr sz="1000"/>
          </a:pPr>
          <a:r>
            <a:rPr lang="nl-NL" sz="800" b="0" i="1" u="none" strike="noStrike" baseline="0">
              <a:solidFill>
                <a:srgbClr val="000000"/>
              </a:solidFill>
              <a:latin typeface="Times New Roman"/>
              <a:cs typeface="Times New Roman"/>
            </a:rPr>
            <a:t>Kamer van Koophandel nummer: 02100647 </a:t>
          </a:r>
        </a:p>
        <a:p>
          <a:pPr algn="r" rtl="0">
            <a:defRPr sz="1000"/>
          </a:pPr>
          <a:r>
            <a:rPr lang="nl-NL" sz="800" b="0" i="1" u="none" strike="noStrike" baseline="0">
              <a:solidFill>
                <a:srgbClr val="000000"/>
              </a:solidFill>
              <a:latin typeface="Times New Roman"/>
              <a:cs typeface="Times New Roman"/>
            </a:rPr>
            <a:t>BTW nummer: NL 8184.87.100.B01</a:t>
          </a:r>
        </a:p>
        <a:p>
          <a:pPr algn="r" rtl="0">
            <a:defRPr sz="1000"/>
          </a:pPr>
          <a:r>
            <a:rPr lang="nl-NL" sz="800" b="0" i="1" u="none" strike="noStrike" baseline="0">
              <a:solidFill>
                <a:srgbClr val="000000"/>
              </a:solidFill>
              <a:latin typeface="Times New Roman"/>
              <a:cs typeface="Times New Roman"/>
            </a:rPr>
            <a:t>Bank: ASN Bank 70.73.37.283</a:t>
          </a:r>
          <a:endParaRPr lang="nl-NL" sz="1200" b="0" i="1" u="none" strike="noStrike" baseline="0">
            <a:solidFill>
              <a:srgbClr val="000000"/>
            </a:solidFill>
            <a:latin typeface="Times New Roman"/>
            <a:cs typeface="Times New Roman"/>
          </a:endParaRPr>
        </a:p>
        <a:p>
          <a:pPr algn="r" rtl="0">
            <a:defRPr sz="1000"/>
          </a:pPr>
          <a:r>
            <a:rPr lang="nl-NL" sz="800" b="0" i="1" u="none" strike="noStrike" baseline="0">
              <a:solidFill>
                <a:srgbClr val="000000"/>
              </a:solidFill>
              <a:latin typeface="Times New Roman"/>
              <a:cs typeface="Times New Roman"/>
            </a:rPr>
            <a:t>IBAN: NL11 ASNB 0707 3372 83</a:t>
          </a:r>
        </a:p>
        <a:p>
          <a:pPr algn="r" rtl="0">
            <a:defRPr sz="1000"/>
          </a:pPr>
          <a:r>
            <a:rPr lang="nl-NL" sz="800" b="0" i="1" u="none" strike="noStrike" baseline="0">
              <a:solidFill>
                <a:srgbClr val="000000"/>
              </a:solidFill>
              <a:latin typeface="Times New Roman"/>
              <a:cs typeface="Times New Roman"/>
            </a:rPr>
            <a:t>BIC ASN Bank: ASNB NL 21</a:t>
          </a:r>
          <a:r>
            <a:rPr lang="nl-NL" sz="1200" b="0" i="1" u="none" strike="noStrike" baseline="0">
              <a:solidFill>
                <a:srgbClr val="000000"/>
              </a:solidFill>
              <a:latin typeface="Times New Roman"/>
              <a:cs typeface="Times New Roman"/>
            </a:rPr>
            <a:t> </a:t>
          </a:r>
          <a:endParaRPr lang="nl-NL" sz="1200" b="0" i="1" u="none" strike="noStrike" baseline="0">
            <a:solidFill>
              <a:srgbClr val="800000"/>
            </a:solidFill>
            <a:latin typeface="Monotype Corsiva"/>
            <a:cs typeface="Times New Roman"/>
          </a:endParaRPr>
        </a:p>
        <a:p>
          <a:pPr algn="r" rtl="0">
            <a:defRPr sz="1000"/>
          </a:pPr>
          <a:endParaRPr lang="nl-NL" sz="1200" b="0" i="1" u="none" strike="noStrike" baseline="0">
            <a:solidFill>
              <a:srgbClr val="800000"/>
            </a:solidFill>
            <a:latin typeface="Monotype Corsiva"/>
            <a:cs typeface="Times New Roman"/>
          </a:endParaRPr>
        </a:p>
        <a:p>
          <a:pPr algn="r" rtl="0">
            <a:defRPr sz="1000"/>
          </a:pPr>
          <a:endParaRPr lang="nl-NL" sz="1200" b="0" i="0" u="none" strike="noStrike" baseline="0">
            <a:solidFill>
              <a:srgbClr val="000000"/>
            </a:solidFill>
            <a:latin typeface="Times New Roman"/>
            <a:cs typeface="Times New Roman"/>
          </a:endParaRPr>
        </a:p>
        <a:p>
          <a:pPr algn="r" rtl="0">
            <a:defRPr sz="1000"/>
          </a:pPr>
          <a:endParaRPr lang="nl-NL" sz="1200" b="0" i="0" u="none" strike="noStrike" baseline="0">
            <a:solidFill>
              <a:srgbClr val="000000"/>
            </a:solidFill>
            <a:latin typeface="Times New Roman"/>
            <a:cs typeface="Times New Roman"/>
          </a:endParaRPr>
        </a:p>
      </xdr:txBody>
    </xdr:sp>
    <xdr:clientData/>
  </xdr:twoCellAnchor>
  <xdr:twoCellAnchor>
    <xdr:from>
      <xdr:col>58</xdr:col>
      <xdr:colOff>85725</xdr:colOff>
      <xdr:row>60</xdr:row>
      <xdr:rowOff>19050</xdr:rowOff>
    </xdr:from>
    <xdr:to>
      <xdr:col>61</xdr:col>
      <xdr:colOff>457200</xdr:colOff>
      <xdr:row>69</xdr:row>
      <xdr:rowOff>57150</xdr:rowOff>
    </xdr:to>
    <xdr:sp macro="" textlink="">
      <xdr:nvSpPr>
        <xdr:cNvPr id="30" name="Rectangle 38">
          <a:extLst>
            <a:ext uri="{FF2B5EF4-FFF2-40B4-BE49-F238E27FC236}">
              <a16:creationId xmlns:a16="http://schemas.microsoft.com/office/drawing/2014/main" id="{00000000-0008-0000-0100-00001E000000}"/>
            </a:ext>
          </a:extLst>
        </xdr:cNvPr>
        <xdr:cNvSpPr>
          <a:spLocks noChangeArrowheads="1"/>
        </xdr:cNvSpPr>
      </xdr:nvSpPr>
      <xdr:spPr bwMode="auto">
        <a:xfrm>
          <a:off x="85725" y="10591800"/>
          <a:ext cx="24574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nl-NL" sz="800" b="0" i="1" u="none" strike="noStrike" baseline="0">
              <a:solidFill>
                <a:srgbClr val="000000"/>
              </a:solidFill>
              <a:latin typeface="Times New Roman"/>
              <a:cs typeface="Times New Roman"/>
            </a:rPr>
            <a:t>Recreatieboerderij</a:t>
          </a:r>
        </a:p>
        <a:p>
          <a:pPr algn="l" rtl="0">
            <a:defRPr sz="1000"/>
          </a:pPr>
          <a:r>
            <a:rPr lang="nl-NL" sz="1200" b="0" i="1" u="none" strike="noStrike" baseline="0">
              <a:solidFill>
                <a:srgbClr val="993300"/>
              </a:solidFill>
              <a:latin typeface="Monotype Corsiva"/>
            </a:rPr>
            <a:t>De Waddenhoeve</a:t>
          </a:r>
        </a:p>
        <a:p>
          <a:pPr algn="l" rtl="0">
            <a:defRPr sz="1000"/>
          </a:pPr>
          <a:r>
            <a:rPr lang="nl-NL" sz="800" b="0" i="1" u="none" strike="noStrike" baseline="0">
              <a:solidFill>
                <a:srgbClr val="000000"/>
              </a:solidFill>
              <a:latin typeface="Times New Roman"/>
              <a:cs typeface="Times New Roman"/>
            </a:rPr>
            <a:t>Middendijk 2</a:t>
          </a:r>
        </a:p>
        <a:p>
          <a:pPr algn="l" rtl="0">
            <a:defRPr sz="1000"/>
          </a:pPr>
          <a:r>
            <a:rPr lang="nl-NL" sz="800" b="0" i="1" u="none" strike="noStrike" baseline="0">
              <a:solidFill>
                <a:srgbClr val="000000"/>
              </a:solidFill>
              <a:latin typeface="Times New Roman"/>
              <a:cs typeface="Times New Roman"/>
            </a:rPr>
            <a:t>9988 TC Noordpolderzijl</a:t>
          </a:r>
        </a:p>
        <a:p>
          <a:pPr algn="l" rtl="0">
            <a:defRPr sz="1000"/>
          </a:pPr>
          <a:r>
            <a:rPr lang="nl-NL" sz="800" b="0" i="1" u="none" strike="noStrike" baseline="0">
              <a:solidFill>
                <a:srgbClr val="000000"/>
              </a:solidFill>
              <a:latin typeface="Times New Roman"/>
              <a:cs typeface="Times New Roman"/>
            </a:rPr>
            <a:t>tel.: 0595-426008</a:t>
          </a:r>
        </a:p>
        <a:p>
          <a:pPr algn="l" rtl="0">
            <a:defRPr sz="1000"/>
          </a:pPr>
          <a:r>
            <a:rPr lang="nl-NL" sz="800" b="0" i="1" u="none" strike="noStrike" baseline="0">
              <a:solidFill>
                <a:srgbClr val="000000"/>
              </a:solidFill>
              <a:latin typeface="Times New Roman"/>
              <a:cs typeface="Times New Roman"/>
            </a:rPr>
            <a:t>Mobiel:06 293 777 63</a:t>
          </a:r>
        </a:p>
        <a:p>
          <a:pPr algn="l" rtl="0">
            <a:defRPr sz="1000"/>
          </a:pPr>
          <a:r>
            <a:rPr lang="nl-NL" sz="800" b="0" i="1" u="none" strike="noStrike" baseline="0">
              <a:solidFill>
                <a:srgbClr val="0000FF"/>
              </a:solidFill>
              <a:latin typeface="Times New Roman"/>
              <a:cs typeface="Times New Roman"/>
            </a:rPr>
            <a:t>Summercamp@kpnplanet.nl</a:t>
          </a:r>
        </a:p>
        <a:p>
          <a:pPr algn="l" rtl="0">
            <a:defRPr sz="1000"/>
          </a:pPr>
          <a:r>
            <a:rPr lang="nl-NL" sz="800" b="0" i="1" u="none" strike="noStrike" baseline="0">
              <a:solidFill>
                <a:srgbClr val="0000FF"/>
              </a:solidFill>
              <a:latin typeface="Times New Roman"/>
              <a:cs typeface="Times New Roman"/>
            </a:rPr>
            <a:t>www.waddenhoeve.com</a:t>
          </a:r>
        </a:p>
        <a:p>
          <a:pPr algn="l" rtl="0">
            <a:defRPr sz="1000"/>
          </a:pPr>
          <a:endParaRPr lang="nl-NL" sz="800" b="0" i="1" u="none" strike="noStrike" baseline="0">
            <a:solidFill>
              <a:srgbClr val="0000FF"/>
            </a:solidFill>
            <a:latin typeface="Times New Roman"/>
            <a:cs typeface="Times New Roman"/>
          </a:endParaRPr>
        </a:p>
      </xdr:txBody>
    </xdr:sp>
    <xdr:clientData/>
  </xdr:twoCellAnchor>
  <xdr:twoCellAnchor editAs="oneCell">
    <xdr:from>
      <xdr:col>60</xdr:col>
      <xdr:colOff>219075</xdr:colOff>
      <xdr:row>60</xdr:row>
      <xdr:rowOff>57150</xdr:rowOff>
    </xdr:from>
    <xdr:to>
      <xdr:col>63</xdr:col>
      <xdr:colOff>504825</xdr:colOff>
      <xdr:row>67</xdr:row>
      <xdr:rowOff>76199</xdr:rowOff>
    </xdr:to>
    <xdr:pic>
      <xdr:nvPicPr>
        <xdr:cNvPr id="31" name="Picture 40" descr="foto anjo">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85900" y="10629900"/>
          <a:ext cx="2362200" cy="1152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62</xdr:col>
      <xdr:colOff>208893</xdr:colOff>
      <xdr:row>60</xdr:row>
      <xdr:rowOff>32845</xdr:rowOff>
    </xdr:from>
    <xdr:to>
      <xdr:col>67</xdr:col>
      <xdr:colOff>412859</xdr:colOff>
      <xdr:row>68</xdr:row>
      <xdr:rowOff>161268</xdr:rowOff>
    </xdr:to>
    <xdr:sp macro="" textlink="">
      <xdr:nvSpPr>
        <xdr:cNvPr id="32" name="Text Box 35">
          <a:extLst>
            <a:ext uri="{FF2B5EF4-FFF2-40B4-BE49-F238E27FC236}">
              <a16:creationId xmlns:a16="http://schemas.microsoft.com/office/drawing/2014/main" id="{00000000-0008-0000-0100-000020000000}"/>
            </a:ext>
          </a:extLst>
        </xdr:cNvPr>
        <xdr:cNvSpPr txBox="1">
          <a:spLocks noChangeArrowheads="1"/>
        </xdr:cNvSpPr>
      </xdr:nvSpPr>
      <xdr:spPr bwMode="auto">
        <a:xfrm>
          <a:off x="2913993" y="10605595"/>
          <a:ext cx="3575816" cy="1423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r" rtl="0">
            <a:defRPr sz="1000"/>
          </a:pPr>
          <a:r>
            <a:rPr lang="nl-NL" sz="800" b="0" i="1" u="none" strike="noStrike" baseline="0">
              <a:solidFill>
                <a:srgbClr val="000000"/>
              </a:solidFill>
              <a:latin typeface="Times New Roman"/>
              <a:cs typeface="Times New Roman"/>
            </a:rPr>
            <a:t>Kamer van Koophandel nummer: 02100647 </a:t>
          </a:r>
        </a:p>
        <a:p>
          <a:pPr algn="r" rtl="0">
            <a:defRPr sz="1000"/>
          </a:pPr>
          <a:r>
            <a:rPr lang="nl-NL" sz="800" b="0" i="1" u="none" strike="noStrike" baseline="0">
              <a:solidFill>
                <a:srgbClr val="000000"/>
              </a:solidFill>
              <a:latin typeface="Times New Roman"/>
              <a:cs typeface="Times New Roman"/>
            </a:rPr>
            <a:t>BTW nummer: NL 8184.87.100.B01</a:t>
          </a:r>
        </a:p>
        <a:p>
          <a:pPr algn="r" rtl="0">
            <a:defRPr sz="1000"/>
          </a:pPr>
          <a:r>
            <a:rPr lang="nl-NL" sz="800" b="0" i="1" u="none" strike="noStrike" baseline="0">
              <a:solidFill>
                <a:srgbClr val="000000"/>
              </a:solidFill>
              <a:latin typeface="Times New Roman"/>
              <a:cs typeface="Times New Roman"/>
            </a:rPr>
            <a:t>Bank: ASN Bank 70.73.37.283</a:t>
          </a:r>
          <a:endParaRPr lang="nl-NL" sz="1200" b="0" i="1" u="none" strike="noStrike" baseline="0">
            <a:solidFill>
              <a:srgbClr val="000000"/>
            </a:solidFill>
            <a:latin typeface="Times New Roman"/>
            <a:cs typeface="Times New Roman"/>
          </a:endParaRPr>
        </a:p>
        <a:p>
          <a:pPr algn="r" rtl="0">
            <a:defRPr sz="1000"/>
          </a:pPr>
          <a:r>
            <a:rPr lang="nl-NL" sz="800" b="0" i="1" u="none" strike="noStrike" baseline="0">
              <a:solidFill>
                <a:srgbClr val="000000"/>
              </a:solidFill>
              <a:latin typeface="Times New Roman"/>
              <a:cs typeface="Times New Roman"/>
            </a:rPr>
            <a:t>IBAN: NL11 ASNB 0707 3372 83</a:t>
          </a:r>
        </a:p>
        <a:p>
          <a:pPr algn="r" rtl="0">
            <a:defRPr sz="1000"/>
          </a:pPr>
          <a:r>
            <a:rPr lang="nl-NL" sz="800" b="0" i="1" u="none" strike="noStrike" baseline="0">
              <a:solidFill>
                <a:srgbClr val="000000"/>
              </a:solidFill>
              <a:latin typeface="Times New Roman"/>
              <a:cs typeface="Times New Roman"/>
            </a:rPr>
            <a:t>BIC ASN Bank: ASNB NL 21</a:t>
          </a:r>
          <a:r>
            <a:rPr lang="nl-NL" sz="1200" b="0" i="1" u="none" strike="noStrike" baseline="0">
              <a:solidFill>
                <a:srgbClr val="000000"/>
              </a:solidFill>
              <a:latin typeface="Times New Roman"/>
              <a:cs typeface="Times New Roman"/>
            </a:rPr>
            <a:t> </a:t>
          </a:r>
          <a:endParaRPr lang="nl-NL" sz="1200" b="0" i="1" u="none" strike="noStrike" baseline="0">
            <a:solidFill>
              <a:srgbClr val="800000"/>
            </a:solidFill>
            <a:latin typeface="Monotype Corsiva"/>
            <a:cs typeface="Times New Roman"/>
          </a:endParaRPr>
        </a:p>
        <a:p>
          <a:pPr algn="r" rtl="0">
            <a:defRPr sz="1000"/>
          </a:pPr>
          <a:endParaRPr lang="nl-NL" sz="1200" b="0" i="1" u="none" strike="noStrike" baseline="0">
            <a:solidFill>
              <a:srgbClr val="800000"/>
            </a:solidFill>
            <a:latin typeface="Monotype Corsiva"/>
            <a:cs typeface="Times New Roman"/>
          </a:endParaRPr>
        </a:p>
        <a:p>
          <a:pPr algn="r" rtl="0">
            <a:defRPr sz="1000"/>
          </a:pPr>
          <a:endParaRPr lang="nl-NL" sz="1200" b="0" i="0" u="none" strike="noStrike" baseline="0">
            <a:solidFill>
              <a:srgbClr val="000000"/>
            </a:solidFill>
            <a:latin typeface="Times New Roman"/>
            <a:cs typeface="Times New Roman"/>
          </a:endParaRPr>
        </a:p>
        <a:p>
          <a:pPr algn="r" rtl="0">
            <a:defRPr sz="1000"/>
          </a:pPr>
          <a:endParaRPr lang="nl-NL" sz="1200" b="0" i="0" u="none" strike="noStrike" baseline="0">
            <a:solidFill>
              <a:srgbClr val="000000"/>
            </a:solidFill>
            <a:latin typeface="Times New Roman"/>
            <a:cs typeface="Times New Roman"/>
          </a:endParaRPr>
        </a:p>
      </xdr:txBody>
    </xdr:sp>
    <xdr:clientData/>
  </xdr:twoCellAnchor>
  <xdr:twoCellAnchor>
    <xdr:from>
      <xdr:col>58</xdr:col>
      <xdr:colOff>99172</xdr:colOff>
      <xdr:row>198</xdr:row>
      <xdr:rowOff>128687</xdr:rowOff>
    </xdr:from>
    <xdr:to>
      <xdr:col>61</xdr:col>
      <xdr:colOff>194422</xdr:colOff>
      <xdr:row>208</xdr:row>
      <xdr:rowOff>22411</xdr:rowOff>
    </xdr:to>
    <xdr:pic>
      <xdr:nvPicPr>
        <xdr:cNvPr id="33" name="Afbeelding 7" descr="sluis">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172" y="33647162"/>
          <a:ext cx="2181225" cy="1512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58</xdr:col>
      <xdr:colOff>81803</xdr:colOff>
      <xdr:row>213</xdr:row>
      <xdr:rowOff>9448</xdr:rowOff>
    </xdr:from>
    <xdr:to>
      <xdr:col>67</xdr:col>
      <xdr:colOff>324971</xdr:colOff>
      <xdr:row>240</xdr:row>
      <xdr:rowOff>123263</xdr:rowOff>
    </xdr:to>
    <xdr:pic>
      <xdr:nvPicPr>
        <xdr:cNvPr id="34" name="Afbeelding 10" descr="route met pjil">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803" y="35956798"/>
          <a:ext cx="6320118" cy="448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62</xdr:col>
      <xdr:colOff>376517</xdr:colOff>
      <xdr:row>199</xdr:row>
      <xdr:rowOff>80104</xdr:rowOff>
    </xdr:from>
    <xdr:to>
      <xdr:col>66</xdr:col>
      <xdr:colOff>557493</xdr:colOff>
      <xdr:row>212</xdr:row>
      <xdr:rowOff>44823</xdr:rowOff>
    </xdr:to>
    <xdr:pic>
      <xdr:nvPicPr>
        <xdr:cNvPr id="35" name="Afbeelding 9" descr="Voortknt Brderij">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81617" y="33760504"/>
          <a:ext cx="2895601" cy="2069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866775</xdr:colOff>
      <xdr:row>45</xdr:row>
      <xdr:rowOff>133350</xdr:rowOff>
    </xdr:from>
    <xdr:to>
      <xdr:col>17</xdr:col>
      <xdr:colOff>445671</xdr:colOff>
      <xdr:row>52</xdr:row>
      <xdr:rowOff>34004</xdr:rowOff>
    </xdr:to>
    <xdr:pic>
      <xdr:nvPicPr>
        <xdr:cNvPr id="7" name="Afbeelding 6">
          <a:extLst>
            <a:ext uri="{FF2B5EF4-FFF2-40B4-BE49-F238E27FC236}">
              <a16:creationId xmlns:a16="http://schemas.microsoft.com/office/drawing/2014/main" id="{632CF7D2-C9EC-466C-A2E5-72A7960A6972}"/>
            </a:ext>
          </a:extLst>
        </xdr:cNvPr>
        <xdr:cNvPicPr>
          <a:picLocks noChangeAspect="1"/>
        </xdr:cNvPicPr>
      </xdr:nvPicPr>
      <xdr:blipFill>
        <a:blip xmlns:r="http://schemas.openxmlformats.org/officeDocument/2006/relationships" r:embed="rId11"/>
        <a:stretch>
          <a:fillRect/>
        </a:stretch>
      </xdr:blipFill>
      <xdr:spPr>
        <a:xfrm>
          <a:off x="13658850" y="9144000"/>
          <a:ext cx="3255546" cy="1091279"/>
        </a:xfrm>
        <a:prstGeom prst="rect">
          <a:avLst/>
        </a:prstGeom>
      </xdr:spPr>
    </xdr:pic>
    <xdr:clientData/>
  </xdr:twoCellAnchor>
  <xdr:twoCellAnchor editAs="oneCell">
    <xdr:from>
      <xdr:col>6</xdr:col>
      <xdr:colOff>495300</xdr:colOff>
      <xdr:row>19</xdr:row>
      <xdr:rowOff>114299</xdr:rowOff>
    </xdr:from>
    <xdr:to>
      <xdr:col>10</xdr:col>
      <xdr:colOff>381000</xdr:colOff>
      <xdr:row>28</xdr:row>
      <xdr:rowOff>123824</xdr:rowOff>
    </xdr:to>
    <xdr:pic>
      <xdr:nvPicPr>
        <xdr:cNvPr id="36" name="Afbeelding 35" descr="F:\KANOVAKANTIE\eig fotoos kanovak\1 (19).JPG">
          <a:extLst>
            <a:ext uri="{FF2B5EF4-FFF2-40B4-BE49-F238E27FC236}">
              <a16:creationId xmlns:a16="http://schemas.microsoft.com/office/drawing/2014/main" id="{3BFD3F0B-26E6-4E2C-913D-3145DDF3861C}"/>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324100" y="3638549"/>
          <a:ext cx="2324100" cy="16859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28575</xdr:colOff>
      <xdr:row>0</xdr:row>
      <xdr:rowOff>0</xdr:rowOff>
    </xdr:from>
    <xdr:to>
      <xdr:col>21</xdr:col>
      <xdr:colOff>57150</xdr:colOff>
      <xdr:row>9</xdr:row>
      <xdr:rowOff>104775</xdr:rowOff>
    </xdr:to>
    <xdr:sp macro="" textlink="">
      <xdr:nvSpPr>
        <xdr:cNvPr id="2" name="Rechthoek 1">
          <a:extLst>
            <a:ext uri="{FF2B5EF4-FFF2-40B4-BE49-F238E27FC236}">
              <a16:creationId xmlns:a16="http://schemas.microsoft.com/office/drawing/2014/main" id="{39B28E9B-4607-4515-8AD5-1E1D4C63DD34}"/>
            </a:ext>
          </a:extLst>
        </xdr:cNvPr>
        <xdr:cNvSpPr/>
      </xdr:nvSpPr>
      <xdr:spPr>
        <a:xfrm>
          <a:off x="6753225" y="0"/>
          <a:ext cx="3686175" cy="17049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t>Op</a:t>
          </a:r>
          <a:r>
            <a:rPr lang="nl-NL" sz="1100" baseline="0"/>
            <a:t> deze pagina zie je welke materialen je besteld hebt.  Controleer dit svp en wijzig zonodig op het bestelblad.</a:t>
          </a:r>
        </a:p>
        <a:p>
          <a:pPr algn="l"/>
          <a:r>
            <a:rPr lang="nl-NL" sz="1100" baseline="0"/>
            <a:t>De prijzen in de grijze vakjes zijn de prijzen </a:t>
          </a:r>
          <a:r>
            <a:rPr lang="nl-NL" sz="1100" u="sng" baseline="0"/>
            <a:t>zonder </a:t>
          </a:r>
          <a:r>
            <a:rPr lang="nl-NL" sz="1100" baseline="0"/>
            <a:t>korting.</a:t>
          </a:r>
        </a:p>
        <a:p>
          <a:pPr algn="l"/>
          <a:r>
            <a:rPr lang="nl-NL" sz="1100" baseline="0"/>
            <a:t>Die lijken daardoor wel wat aan de hoge kant, maar:</a:t>
          </a:r>
        </a:p>
        <a:p>
          <a:pPr algn="l"/>
          <a:endParaRPr lang="nl-NL" sz="1100" baseline="0"/>
        </a:p>
        <a:p>
          <a:pPr algn="l"/>
          <a:r>
            <a:rPr lang="nl-NL" sz="1100" baseline="0"/>
            <a:t>Helemaal onderaan tref je de totaalprijs </a:t>
          </a:r>
          <a:r>
            <a:rPr lang="nl-NL" sz="1100" u="sng" baseline="0"/>
            <a:t>inclusief </a:t>
          </a:r>
          <a:r>
            <a:rPr lang="nl-NL" sz="1100" baseline="0"/>
            <a:t>de korting en de prijs per persoon per dag. Des te langer je vaart des te lager wordt die.</a:t>
          </a:r>
          <a:endParaRPr lang="nl-NL"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xdr:colOff>
      <xdr:row>190</xdr:row>
      <xdr:rowOff>31378</xdr:rowOff>
    </xdr:from>
    <xdr:to>
      <xdr:col>2</xdr:col>
      <xdr:colOff>381000</xdr:colOff>
      <xdr:row>197</xdr:row>
      <xdr:rowOff>150161</xdr:rowOff>
    </xdr:to>
    <xdr:sp macro="" textlink="">
      <xdr:nvSpPr>
        <xdr:cNvPr id="2066" name="Rectangle 18">
          <a:extLst>
            <a:ext uri="{FF2B5EF4-FFF2-40B4-BE49-F238E27FC236}">
              <a16:creationId xmlns:a16="http://schemas.microsoft.com/office/drawing/2014/main" id="{00000000-0008-0000-0600-000012080000}"/>
            </a:ext>
          </a:extLst>
        </xdr:cNvPr>
        <xdr:cNvSpPr>
          <a:spLocks noChangeArrowheads="1"/>
        </xdr:cNvSpPr>
      </xdr:nvSpPr>
      <xdr:spPr bwMode="auto">
        <a:xfrm>
          <a:off x="66675" y="30354496"/>
          <a:ext cx="1580590" cy="1216959"/>
        </a:xfrm>
        <a:prstGeom prst="rect">
          <a:avLst/>
        </a:prstGeom>
        <a:noFill/>
        <a:ln>
          <a:noFill/>
        </a:ln>
      </xdr:spPr>
      <xdr:txBody>
        <a:bodyPr vertOverflow="clip" wrap="square" lIns="91440" tIns="45720" rIns="91440" bIns="45720" anchor="t" upright="1"/>
        <a:lstStyle/>
        <a:p>
          <a:pPr algn="l" rtl="0">
            <a:defRPr sz="1000"/>
          </a:pPr>
          <a:r>
            <a:rPr lang="nl-NL" sz="800" b="0" i="1" u="none" strike="noStrike" baseline="0">
              <a:solidFill>
                <a:srgbClr val="000000"/>
              </a:solidFill>
              <a:latin typeface="Times New Roman"/>
              <a:cs typeface="Times New Roman"/>
            </a:rPr>
            <a:t>Recreatieboerderij</a:t>
          </a:r>
        </a:p>
        <a:p>
          <a:pPr algn="l" rtl="0">
            <a:defRPr sz="1000"/>
          </a:pPr>
          <a:r>
            <a:rPr lang="nl-NL" sz="1200" b="0" i="1" u="none" strike="noStrike" baseline="0">
              <a:solidFill>
                <a:srgbClr val="993300"/>
              </a:solidFill>
              <a:latin typeface="Monotype Corsiva"/>
            </a:rPr>
            <a:t>De Waddenhoeve</a:t>
          </a:r>
        </a:p>
        <a:p>
          <a:pPr algn="l" rtl="0">
            <a:defRPr sz="1000"/>
          </a:pPr>
          <a:r>
            <a:rPr lang="nl-NL" sz="800" b="0" i="1" u="none" strike="noStrike" baseline="0">
              <a:solidFill>
                <a:srgbClr val="000000"/>
              </a:solidFill>
              <a:latin typeface="Times New Roman"/>
              <a:cs typeface="Times New Roman"/>
            </a:rPr>
            <a:t>Middendijk 2</a:t>
          </a:r>
        </a:p>
        <a:p>
          <a:pPr algn="l" rtl="0">
            <a:defRPr sz="1000"/>
          </a:pPr>
          <a:r>
            <a:rPr lang="nl-NL" sz="800" b="0" i="1" u="none" strike="noStrike" baseline="0">
              <a:solidFill>
                <a:srgbClr val="000000"/>
              </a:solidFill>
              <a:latin typeface="Times New Roman"/>
              <a:cs typeface="Times New Roman"/>
            </a:rPr>
            <a:t>9988 TC Noordpolderzijl</a:t>
          </a:r>
        </a:p>
        <a:p>
          <a:pPr algn="l" rtl="0">
            <a:defRPr sz="1000"/>
          </a:pPr>
          <a:r>
            <a:rPr lang="nl-NL" sz="800" b="0" i="1" u="none" strike="noStrike" baseline="0">
              <a:solidFill>
                <a:srgbClr val="000000"/>
              </a:solidFill>
              <a:latin typeface="Times New Roman"/>
              <a:cs typeface="Times New Roman"/>
            </a:rPr>
            <a:t>tel.: 0595-426008</a:t>
          </a:r>
        </a:p>
        <a:p>
          <a:pPr algn="l" rtl="0">
            <a:defRPr sz="1000"/>
          </a:pPr>
          <a:r>
            <a:rPr lang="nl-NL" sz="800" b="0" i="1" u="none" strike="noStrike" baseline="0">
              <a:solidFill>
                <a:srgbClr val="000000"/>
              </a:solidFill>
              <a:latin typeface="Times New Roman"/>
              <a:cs typeface="Times New Roman"/>
            </a:rPr>
            <a:t>Mobiel:06 293 777 63</a:t>
          </a:r>
        </a:p>
        <a:p>
          <a:pPr algn="l" rtl="0">
            <a:defRPr sz="1000"/>
          </a:pPr>
          <a:r>
            <a:rPr lang="nl-NL" sz="800" b="0" i="1" u="none" strike="noStrike" baseline="0">
              <a:solidFill>
                <a:srgbClr val="0000FF"/>
              </a:solidFill>
              <a:latin typeface="Times New Roman"/>
              <a:cs typeface="Times New Roman"/>
            </a:rPr>
            <a:t>Summercamp@kpnplanet.nl</a:t>
          </a:r>
        </a:p>
        <a:p>
          <a:pPr algn="l" rtl="0">
            <a:defRPr sz="1000"/>
          </a:pPr>
          <a:r>
            <a:rPr lang="nl-NL" sz="800" b="0" i="1" u="none" strike="noStrike" baseline="0">
              <a:solidFill>
                <a:srgbClr val="0000FF"/>
              </a:solidFill>
              <a:latin typeface="Times New Roman"/>
              <a:cs typeface="Times New Roman"/>
            </a:rPr>
            <a:t>www.Waddenhoeve.com</a:t>
          </a:r>
        </a:p>
        <a:p>
          <a:pPr algn="l" rtl="0">
            <a:defRPr sz="1000"/>
          </a:pPr>
          <a:r>
            <a:rPr lang="nl-NL" sz="800" b="0" i="1" u="none" strike="noStrike" baseline="0">
              <a:solidFill>
                <a:srgbClr val="0000FF"/>
              </a:solidFill>
              <a:latin typeface="Times New Roman"/>
              <a:cs typeface="Times New Roman"/>
            </a:rPr>
            <a:t>www.Kano-avontuur.nl</a:t>
          </a:r>
        </a:p>
        <a:p>
          <a:pPr algn="l" rtl="0">
            <a:defRPr sz="1000"/>
          </a:pPr>
          <a:endParaRPr lang="nl-NL" sz="800" b="0" i="1" u="none" strike="noStrike" baseline="0">
            <a:solidFill>
              <a:srgbClr val="0000FF"/>
            </a:solidFill>
            <a:latin typeface="Times New Roman"/>
            <a:cs typeface="Times New Roman"/>
          </a:endParaRPr>
        </a:p>
      </xdr:txBody>
    </xdr:sp>
    <xdr:clientData/>
  </xdr:twoCellAnchor>
  <xdr:twoCellAnchor>
    <xdr:from>
      <xdr:col>0</xdr:col>
      <xdr:colOff>28575</xdr:colOff>
      <xdr:row>250</xdr:row>
      <xdr:rowOff>38100</xdr:rowOff>
    </xdr:from>
    <xdr:to>
      <xdr:col>2</xdr:col>
      <xdr:colOff>504825</xdr:colOff>
      <xdr:row>259</xdr:row>
      <xdr:rowOff>28575</xdr:rowOff>
    </xdr:to>
    <xdr:sp macro="" textlink="">
      <xdr:nvSpPr>
        <xdr:cNvPr id="2068" name="Rectangle 20">
          <a:extLst>
            <a:ext uri="{FF2B5EF4-FFF2-40B4-BE49-F238E27FC236}">
              <a16:creationId xmlns:a16="http://schemas.microsoft.com/office/drawing/2014/main" id="{00000000-0008-0000-0600-000014080000}"/>
            </a:ext>
          </a:extLst>
        </xdr:cNvPr>
        <xdr:cNvSpPr>
          <a:spLocks noChangeArrowheads="1"/>
        </xdr:cNvSpPr>
      </xdr:nvSpPr>
      <xdr:spPr bwMode="auto">
        <a:xfrm>
          <a:off x="28575" y="41748075"/>
          <a:ext cx="1743075" cy="1285875"/>
        </a:xfrm>
        <a:prstGeom prst="rect">
          <a:avLst/>
        </a:prstGeom>
        <a:noFill/>
        <a:ln>
          <a:noFill/>
        </a:ln>
      </xdr:spPr>
      <xdr:txBody>
        <a:bodyPr vertOverflow="clip" wrap="square" lIns="91440" tIns="45720" rIns="91440" bIns="45720" anchor="t" upright="1"/>
        <a:lstStyle/>
        <a:p>
          <a:pPr algn="l" rtl="0">
            <a:defRPr sz="1000"/>
          </a:pPr>
          <a:r>
            <a:rPr lang="nl-NL" sz="800" b="0" i="1" u="none" strike="noStrike" baseline="0">
              <a:solidFill>
                <a:srgbClr val="000000"/>
              </a:solidFill>
              <a:latin typeface="Times New Roman"/>
              <a:cs typeface="Times New Roman"/>
            </a:rPr>
            <a:t>Recreatieboerderij</a:t>
          </a:r>
        </a:p>
        <a:p>
          <a:pPr algn="l" rtl="0">
            <a:defRPr sz="1000"/>
          </a:pPr>
          <a:r>
            <a:rPr lang="nl-NL" sz="1200" b="0" i="1" u="none" strike="noStrike" baseline="0">
              <a:solidFill>
                <a:srgbClr val="993300"/>
              </a:solidFill>
              <a:latin typeface="Monotype Corsiva"/>
            </a:rPr>
            <a:t>De Waddenhoeve</a:t>
          </a:r>
        </a:p>
        <a:p>
          <a:pPr algn="l" rtl="0">
            <a:defRPr sz="1000"/>
          </a:pPr>
          <a:r>
            <a:rPr lang="nl-NL" sz="800" b="0" i="1" u="none" strike="noStrike" baseline="0">
              <a:solidFill>
                <a:srgbClr val="000000"/>
              </a:solidFill>
              <a:latin typeface="Times New Roman"/>
              <a:cs typeface="Times New Roman"/>
            </a:rPr>
            <a:t>Middendijk 2</a:t>
          </a:r>
        </a:p>
        <a:p>
          <a:pPr algn="l" rtl="0">
            <a:defRPr sz="1000"/>
          </a:pPr>
          <a:r>
            <a:rPr lang="nl-NL" sz="800" b="0" i="1" u="none" strike="noStrike" baseline="0">
              <a:solidFill>
                <a:srgbClr val="000000"/>
              </a:solidFill>
              <a:latin typeface="Times New Roman"/>
              <a:cs typeface="Times New Roman"/>
            </a:rPr>
            <a:t>9988 TC Noordpolderzijl</a:t>
          </a:r>
        </a:p>
        <a:p>
          <a:pPr algn="l" rtl="0">
            <a:defRPr sz="1000"/>
          </a:pPr>
          <a:r>
            <a:rPr lang="nl-NL" sz="800" b="0" i="1" u="none" strike="noStrike" baseline="0">
              <a:solidFill>
                <a:srgbClr val="000000"/>
              </a:solidFill>
              <a:latin typeface="Times New Roman"/>
              <a:cs typeface="Times New Roman"/>
            </a:rPr>
            <a:t>tel.: 0595-426008</a:t>
          </a:r>
        </a:p>
        <a:p>
          <a:pPr algn="l" rtl="0">
            <a:defRPr sz="1000"/>
          </a:pPr>
          <a:r>
            <a:rPr lang="nl-NL" sz="800" b="0" i="1" u="none" strike="noStrike" baseline="0">
              <a:solidFill>
                <a:srgbClr val="000000"/>
              </a:solidFill>
              <a:latin typeface="Times New Roman"/>
              <a:cs typeface="Times New Roman"/>
            </a:rPr>
            <a:t>Mobiel:06 293 777 63</a:t>
          </a:r>
        </a:p>
        <a:p>
          <a:pPr algn="l" rtl="0">
            <a:defRPr sz="1000"/>
          </a:pPr>
          <a:r>
            <a:rPr lang="nl-NL" sz="800" b="0" i="1" u="none" strike="noStrike" baseline="0">
              <a:solidFill>
                <a:srgbClr val="0000FF"/>
              </a:solidFill>
              <a:latin typeface="Times New Roman"/>
              <a:cs typeface="Times New Roman"/>
            </a:rPr>
            <a:t>Summercamp@kpnplanet.nl</a:t>
          </a:r>
        </a:p>
        <a:p>
          <a:pPr algn="l" rtl="0">
            <a:defRPr sz="1000"/>
          </a:pPr>
          <a:r>
            <a:rPr lang="nl-NL" sz="800" b="0" i="1" u="none" strike="noStrike" baseline="0">
              <a:solidFill>
                <a:srgbClr val="0000FF"/>
              </a:solidFill>
              <a:latin typeface="Times New Roman"/>
              <a:cs typeface="Times New Roman"/>
            </a:rPr>
            <a:t>www.waddenhoeve.com</a:t>
          </a:r>
        </a:p>
        <a:p>
          <a:pPr algn="l" rtl="0">
            <a:defRPr sz="1000"/>
          </a:pPr>
          <a:r>
            <a:rPr lang="nl-NL" sz="800" b="0" i="1" u="none" strike="noStrike" baseline="0">
              <a:solidFill>
                <a:srgbClr val="0000FF"/>
              </a:solidFill>
              <a:latin typeface="Times New Roman"/>
              <a:cs typeface="Times New Roman"/>
            </a:rPr>
            <a:t>www.Kano-avontuur.nl</a:t>
          </a:r>
        </a:p>
        <a:p>
          <a:pPr algn="l" rtl="0">
            <a:defRPr sz="1000"/>
          </a:pPr>
          <a:endParaRPr lang="nl-NL" sz="800" b="0" i="1" u="none" strike="noStrike" baseline="0">
            <a:solidFill>
              <a:srgbClr val="0000FF"/>
            </a:solidFill>
            <a:latin typeface="Times New Roman"/>
            <a:cs typeface="Times New Roman"/>
          </a:endParaRPr>
        </a:p>
      </xdr:txBody>
    </xdr:sp>
    <xdr:clientData/>
  </xdr:twoCellAnchor>
  <xdr:twoCellAnchor>
    <xdr:from>
      <xdr:col>4</xdr:col>
      <xdr:colOff>457200</xdr:colOff>
      <xdr:row>307</xdr:row>
      <xdr:rowOff>0</xdr:rowOff>
    </xdr:from>
    <xdr:to>
      <xdr:col>9</xdr:col>
      <xdr:colOff>514350</xdr:colOff>
      <xdr:row>307</xdr:row>
      <xdr:rowOff>0</xdr:rowOff>
    </xdr:to>
    <xdr:sp macro="" textlink="">
      <xdr:nvSpPr>
        <xdr:cNvPr id="2070" name="Text Box 22">
          <a:extLst>
            <a:ext uri="{FF2B5EF4-FFF2-40B4-BE49-F238E27FC236}">
              <a16:creationId xmlns:a16="http://schemas.microsoft.com/office/drawing/2014/main" id="{00000000-0008-0000-0600-000016080000}"/>
            </a:ext>
          </a:extLst>
        </xdr:cNvPr>
        <xdr:cNvSpPr txBox="1">
          <a:spLocks noChangeArrowheads="1"/>
        </xdr:cNvSpPr>
      </xdr:nvSpPr>
      <xdr:spPr bwMode="auto">
        <a:xfrm>
          <a:off x="3162300" y="20050125"/>
          <a:ext cx="3429000" cy="0"/>
        </a:xfrm>
        <a:prstGeom prst="rect">
          <a:avLst/>
        </a:prstGeom>
        <a:noFill/>
        <a:ln>
          <a:noFill/>
        </a:ln>
      </xdr:spPr>
      <xdr:txBody>
        <a:bodyPr vertOverflow="clip" wrap="square" lIns="91440" tIns="45720" rIns="91440" bIns="45720" anchor="t" upright="1"/>
        <a:lstStyle/>
        <a:p>
          <a:pPr algn="r" rtl="0">
            <a:defRPr sz="1000"/>
          </a:pPr>
          <a:r>
            <a:rPr lang="nl-NL" sz="800" b="0" i="1" u="none" strike="noStrike" baseline="0">
              <a:solidFill>
                <a:srgbClr val="000000"/>
              </a:solidFill>
              <a:latin typeface="Times New Roman"/>
              <a:cs typeface="Times New Roman"/>
            </a:rPr>
            <a:t>Kamer van Koophandel nummer: 02100647 </a:t>
          </a:r>
        </a:p>
        <a:p>
          <a:pPr algn="r" rtl="0">
            <a:defRPr sz="1000"/>
          </a:pPr>
          <a:r>
            <a:rPr lang="nl-NL" sz="800" b="0" i="1" u="none" strike="noStrike" baseline="0">
              <a:solidFill>
                <a:srgbClr val="000000"/>
              </a:solidFill>
              <a:latin typeface="Times New Roman"/>
              <a:cs typeface="Times New Roman"/>
            </a:rPr>
            <a:t>BTW nummer: NL 8184.87.100.B01</a:t>
          </a:r>
        </a:p>
        <a:p>
          <a:pPr algn="r" rtl="0">
            <a:defRPr sz="1000"/>
          </a:pPr>
          <a:r>
            <a:rPr lang="nl-NL" sz="800" b="0" i="1" u="none" strike="noStrike" baseline="0">
              <a:solidFill>
                <a:srgbClr val="000000"/>
              </a:solidFill>
              <a:latin typeface="Times New Roman"/>
              <a:cs typeface="Times New Roman"/>
            </a:rPr>
            <a:t>Bank: ASN Bank 70.73.37.283</a:t>
          </a:r>
          <a:endParaRPr lang="nl-NL" sz="1200" b="0" i="1" u="none" strike="noStrike" baseline="0">
            <a:solidFill>
              <a:srgbClr val="000000"/>
            </a:solidFill>
            <a:latin typeface="Times New Roman"/>
            <a:cs typeface="Times New Roman"/>
          </a:endParaRPr>
        </a:p>
        <a:p>
          <a:pPr algn="r" rtl="0">
            <a:defRPr sz="1000"/>
          </a:pPr>
          <a:endParaRPr lang="nl-NL" sz="1200" b="0" i="1" u="none" strike="noStrike" baseline="0">
            <a:solidFill>
              <a:srgbClr val="800000"/>
            </a:solidFill>
            <a:latin typeface="Monotype Corsiva"/>
          </a:endParaRPr>
        </a:p>
        <a:p>
          <a:pPr algn="r" rtl="0">
            <a:defRPr sz="1000"/>
          </a:pPr>
          <a:endParaRPr lang="nl-NL" sz="1200" b="0" i="1" u="none" strike="noStrike" baseline="0">
            <a:solidFill>
              <a:srgbClr val="800000"/>
            </a:solidFill>
            <a:latin typeface="Monotype Corsiva"/>
          </a:endParaRPr>
        </a:p>
        <a:p>
          <a:pPr algn="r" rtl="0">
            <a:defRPr sz="1000"/>
          </a:pPr>
          <a:endParaRPr lang="nl-NL" sz="1200" b="0" i="0" u="none" strike="noStrike" baseline="0">
            <a:solidFill>
              <a:srgbClr val="000000"/>
            </a:solidFill>
            <a:latin typeface="Times New Roman"/>
            <a:cs typeface="Times New Roman"/>
          </a:endParaRPr>
        </a:p>
        <a:p>
          <a:pPr algn="r" rtl="0">
            <a:defRPr sz="1000"/>
          </a:pPr>
          <a:endParaRPr lang="nl-NL" sz="1200" b="0" i="0" u="none" strike="noStrike" baseline="0">
            <a:solidFill>
              <a:srgbClr val="000000"/>
            </a:solidFill>
            <a:latin typeface="Times New Roman"/>
            <a:cs typeface="Times New Roman"/>
          </a:endParaRPr>
        </a:p>
      </xdr:txBody>
    </xdr:sp>
    <xdr:clientData/>
  </xdr:twoCellAnchor>
  <xdr:twoCellAnchor>
    <xdr:from>
      <xdr:col>0</xdr:col>
      <xdr:colOff>85725</xdr:colOff>
      <xdr:row>0</xdr:row>
      <xdr:rowOff>19050</xdr:rowOff>
    </xdr:from>
    <xdr:to>
      <xdr:col>3</xdr:col>
      <xdr:colOff>457200</xdr:colOff>
      <xdr:row>9</xdr:row>
      <xdr:rowOff>57150</xdr:rowOff>
    </xdr:to>
    <xdr:sp macro="" textlink="">
      <xdr:nvSpPr>
        <xdr:cNvPr id="20" name="Rectangle 38">
          <a:extLst>
            <a:ext uri="{FF2B5EF4-FFF2-40B4-BE49-F238E27FC236}">
              <a16:creationId xmlns:a16="http://schemas.microsoft.com/office/drawing/2014/main" id="{00000000-0008-0000-0600-000014000000}"/>
            </a:ext>
          </a:extLst>
        </xdr:cNvPr>
        <xdr:cNvSpPr>
          <a:spLocks noChangeArrowheads="1"/>
        </xdr:cNvSpPr>
      </xdr:nvSpPr>
      <xdr:spPr bwMode="auto">
        <a:xfrm>
          <a:off x="6648450" y="20497800"/>
          <a:ext cx="17145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nl-NL" sz="800" b="0" i="1" u="none" strike="noStrike" baseline="0">
              <a:solidFill>
                <a:srgbClr val="000000"/>
              </a:solidFill>
              <a:latin typeface="Times New Roman"/>
              <a:cs typeface="Times New Roman"/>
            </a:rPr>
            <a:t>Recreatieboerderij</a:t>
          </a:r>
        </a:p>
        <a:p>
          <a:pPr algn="l" rtl="0">
            <a:defRPr sz="1000"/>
          </a:pPr>
          <a:r>
            <a:rPr lang="nl-NL" sz="1200" b="0" i="1" u="none" strike="noStrike" baseline="0">
              <a:solidFill>
                <a:srgbClr val="993300"/>
              </a:solidFill>
              <a:latin typeface="Monotype Corsiva"/>
            </a:rPr>
            <a:t>De Waddenhoeve</a:t>
          </a:r>
        </a:p>
        <a:p>
          <a:pPr algn="l" rtl="0">
            <a:defRPr sz="1000"/>
          </a:pPr>
          <a:r>
            <a:rPr lang="nl-NL" sz="800" b="0" i="1" u="none" strike="noStrike" baseline="0">
              <a:solidFill>
                <a:srgbClr val="000000"/>
              </a:solidFill>
              <a:latin typeface="Times New Roman"/>
              <a:cs typeface="Times New Roman"/>
            </a:rPr>
            <a:t>Middendijk 2</a:t>
          </a:r>
        </a:p>
        <a:p>
          <a:pPr algn="l" rtl="0">
            <a:defRPr sz="1000"/>
          </a:pPr>
          <a:r>
            <a:rPr lang="nl-NL" sz="800" b="0" i="1" u="none" strike="noStrike" baseline="0">
              <a:solidFill>
                <a:srgbClr val="000000"/>
              </a:solidFill>
              <a:latin typeface="Times New Roman"/>
              <a:cs typeface="Times New Roman"/>
            </a:rPr>
            <a:t>9988 TC Noordpolderzijl</a:t>
          </a:r>
        </a:p>
        <a:p>
          <a:pPr algn="l" rtl="0">
            <a:defRPr sz="1000"/>
          </a:pPr>
          <a:r>
            <a:rPr lang="nl-NL" sz="800" b="0" i="1" u="none" strike="noStrike" baseline="0">
              <a:solidFill>
                <a:srgbClr val="000000"/>
              </a:solidFill>
              <a:latin typeface="Times New Roman"/>
              <a:cs typeface="Times New Roman"/>
            </a:rPr>
            <a:t>tel.: 0595-426008</a:t>
          </a:r>
        </a:p>
        <a:p>
          <a:pPr algn="l" rtl="0">
            <a:defRPr sz="1000"/>
          </a:pPr>
          <a:r>
            <a:rPr lang="nl-NL" sz="800" b="0" i="1" u="none" strike="noStrike" baseline="0">
              <a:solidFill>
                <a:srgbClr val="000000"/>
              </a:solidFill>
              <a:latin typeface="Times New Roman"/>
              <a:cs typeface="Times New Roman"/>
            </a:rPr>
            <a:t>Mobiel:06 293 777 63</a:t>
          </a:r>
        </a:p>
        <a:p>
          <a:pPr algn="l" rtl="0">
            <a:defRPr sz="1000"/>
          </a:pPr>
          <a:r>
            <a:rPr lang="nl-NL" sz="800" b="0" i="1" u="none" strike="noStrike" baseline="0">
              <a:solidFill>
                <a:srgbClr val="0000FF"/>
              </a:solidFill>
              <a:latin typeface="Times New Roman"/>
              <a:cs typeface="Times New Roman"/>
            </a:rPr>
            <a:t>Summercamp@kpnplanet.nl</a:t>
          </a:r>
        </a:p>
        <a:p>
          <a:pPr algn="l" rtl="0">
            <a:defRPr sz="1000"/>
          </a:pPr>
          <a:r>
            <a:rPr lang="nl-NL" sz="800" b="0" i="1" u="none" strike="noStrike" baseline="0">
              <a:solidFill>
                <a:srgbClr val="0000FF"/>
              </a:solidFill>
              <a:latin typeface="Times New Roman"/>
              <a:cs typeface="Times New Roman"/>
            </a:rPr>
            <a:t>www.waddenhoeve.com</a:t>
          </a:r>
        </a:p>
        <a:p>
          <a:pPr algn="l" rtl="0">
            <a:defRPr sz="1000"/>
          </a:pPr>
          <a:endParaRPr lang="nl-NL" sz="800" b="0" i="1" u="none" strike="noStrike" baseline="0">
            <a:solidFill>
              <a:srgbClr val="0000FF"/>
            </a:solidFill>
            <a:latin typeface="Times New Roman"/>
            <a:cs typeface="Times New Roman"/>
          </a:endParaRPr>
        </a:p>
      </xdr:txBody>
    </xdr:sp>
    <xdr:clientData/>
  </xdr:twoCellAnchor>
  <xdr:twoCellAnchor editAs="oneCell">
    <xdr:from>
      <xdr:col>2</xdr:col>
      <xdr:colOff>644901</xdr:colOff>
      <xdr:row>0</xdr:row>
      <xdr:rowOff>57150</xdr:rowOff>
    </xdr:from>
    <xdr:to>
      <xdr:col>6</xdr:col>
      <xdr:colOff>168651</xdr:colOff>
      <xdr:row>7</xdr:row>
      <xdr:rowOff>76199</xdr:rowOff>
    </xdr:to>
    <xdr:pic>
      <xdr:nvPicPr>
        <xdr:cNvPr id="21" name="Picture 40" descr="foto anjo">
          <a:extLst>
            <a:ext uri="{FF2B5EF4-FFF2-40B4-BE49-F238E27FC236}">
              <a16:creationId xmlns:a16="http://schemas.microsoft.com/office/drawing/2014/main" id="{00000000-0008-0000-06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1166" y="10388974"/>
          <a:ext cx="2358838" cy="111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32497</xdr:colOff>
      <xdr:row>138</xdr:row>
      <xdr:rowOff>52487</xdr:rowOff>
    </xdr:from>
    <xdr:to>
      <xdr:col>2</xdr:col>
      <xdr:colOff>475163</xdr:colOff>
      <xdr:row>145</xdr:row>
      <xdr:rowOff>104775</xdr:rowOff>
    </xdr:to>
    <xdr:pic>
      <xdr:nvPicPr>
        <xdr:cNvPr id="26" name="Afbeelding 7" descr="sluis">
          <a:extLst>
            <a:ext uri="{FF2B5EF4-FFF2-40B4-BE49-F238E27FC236}">
              <a16:creationId xmlns:a16="http://schemas.microsoft.com/office/drawing/2014/main" id="{00000000-0008-0000-06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497" y="22836287"/>
          <a:ext cx="1709491" cy="1185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43703</xdr:colOff>
      <xdr:row>154</xdr:row>
      <xdr:rowOff>9448</xdr:rowOff>
    </xdr:from>
    <xdr:to>
      <xdr:col>9</xdr:col>
      <xdr:colOff>286871</xdr:colOff>
      <xdr:row>181</xdr:row>
      <xdr:rowOff>123263</xdr:rowOff>
    </xdr:to>
    <xdr:pic>
      <xdr:nvPicPr>
        <xdr:cNvPr id="27" name="Afbeelding 10" descr="route met pjil">
          <a:extLst>
            <a:ext uri="{FF2B5EF4-FFF2-40B4-BE49-F238E27FC236}">
              <a16:creationId xmlns:a16="http://schemas.microsoft.com/office/drawing/2014/main" id="{00000000-0008-0000-0600-00001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3" y="25384048"/>
          <a:ext cx="6320118" cy="448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500342</xdr:colOff>
      <xdr:row>138</xdr:row>
      <xdr:rowOff>89629</xdr:rowOff>
    </xdr:from>
    <xdr:to>
      <xdr:col>6</xdr:col>
      <xdr:colOff>557493</xdr:colOff>
      <xdr:row>151</xdr:row>
      <xdr:rowOff>54348</xdr:rowOff>
    </xdr:to>
    <xdr:pic>
      <xdr:nvPicPr>
        <xdr:cNvPr id="28" name="Afbeelding 9" descr="Voortknt Brderij">
          <a:extLst>
            <a:ext uri="{FF2B5EF4-FFF2-40B4-BE49-F238E27FC236}">
              <a16:creationId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7167" y="22873429"/>
          <a:ext cx="2895601" cy="2069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224120</xdr:colOff>
      <xdr:row>0</xdr:row>
      <xdr:rowOff>22412</xdr:rowOff>
    </xdr:from>
    <xdr:to>
      <xdr:col>9</xdr:col>
      <xdr:colOff>373235</xdr:colOff>
      <xdr:row>9</xdr:row>
      <xdr:rowOff>33579</xdr:rowOff>
    </xdr:to>
    <xdr:sp macro="" textlink="">
      <xdr:nvSpPr>
        <xdr:cNvPr id="24" name="Text Box 35">
          <a:extLst>
            <a:ext uri="{FF2B5EF4-FFF2-40B4-BE49-F238E27FC236}">
              <a16:creationId xmlns:a16="http://schemas.microsoft.com/office/drawing/2014/main" id="{28BE18E7-12FB-4BEF-BE83-1A722062188C}"/>
            </a:ext>
          </a:extLst>
        </xdr:cNvPr>
        <xdr:cNvSpPr txBox="1">
          <a:spLocks noChangeArrowheads="1"/>
        </xdr:cNvSpPr>
      </xdr:nvSpPr>
      <xdr:spPr bwMode="auto">
        <a:xfrm>
          <a:off x="2924738" y="10354236"/>
          <a:ext cx="3533291" cy="1423108"/>
        </a:xfrm>
        <a:prstGeom prst="rect">
          <a:avLst/>
        </a:prstGeom>
        <a:noFill/>
        <a:ln>
          <a:noFill/>
        </a:ln>
      </xdr:spPr>
      <xdr:txBody>
        <a:bodyPr vertOverflow="clip" wrap="square" lIns="91440" tIns="45720" rIns="91440" bIns="45720" anchor="t" upright="1"/>
        <a:lstStyle/>
        <a:p>
          <a:pPr algn="r" rtl="0">
            <a:defRPr sz="1000"/>
          </a:pPr>
          <a:r>
            <a:rPr lang="nl-NL" sz="800" b="0" i="1" u="none" strike="noStrike" baseline="0">
              <a:solidFill>
                <a:srgbClr val="000000"/>
              </a:solidFill>
              <a:latin typeface="Times New Roman"/>
              <a:cs typeface="Times New Roman"/>
            </a:rPr>
            <a:t>Kamer van Koophandel nummer: 02100647 </a:t>
          </a:r>
        </a:p>
        <a:p>
          <a:pPr algn="r" rtl="0">
            <a:defRPr sz="1000"/>
          </a:pPr>
          <a:r>
            <a:rPr lang="nl-NL" sz="800" b="0" i="1" u="none" strike="noStrike" baseline="0">
              <a:solidFill>
                <a:srgbClr val="000000"/>
              </a:solidFill>
              <a:latin typeface="Times New Roman"/>
              <a:cs typeface="Times New Roman"/>
            </a:rPr>
            <a:t>BTW nummer: NL 8184.87.100.B01</a:t>
          </a:r>
        </a:p>
        <a:p>
          <a:pPr algn="r" rtl="0">
            <a:defRPr sz="1000"/>
          </a:pPr>
          <a:r>
            <a:rPr lang="nl-NL" sz="800" b="0" i="1" u="none" strike="noStrike" baseline="0">
              <a:solidFill>
                <a:srgbClr val="000000"/>
              </a:solidFill>
              <a:latin typeface="Times New Roman"/>
              <a:cs typeface="Times New Roman"/>
            </a:rPr>
            <a:t>IBAN: NL11 ASNB 0707 3372 83</a:t>
          </a:r>
        </a:p>
        <a:p>
          <a:pPr algn="r" rtl="0">
            <a:defRPr sz="1000"/>
          </a:pPr>
          <a:r>
            <a:rPr lang="nl-NL" sz="800" b="0" i="1" u="none" strike="noStrike" baseline="0">
              <a:solidFill>
                <a:sysClr val="windowText" lastClr="000000"/>
              </a:solidFill>
              <a:latin typeface="Times New Roman" panose="02020603050405020304" pitchFamily="18" charset="0"/>
              <a:cs typeface="Times New Roman" panose="02020603050405020304" pitchFamily="18" charset="0"/>
            </a:rPr>
            <a:t>t.n.v B en/of C Meijer</a:t>
          </a:r>
        </a:p>
        <a:p>
          <a:pPr algn="r" rtl="0">
            <a:defRPr sz="1000"/>
          </a:pPr>
          <a:endParaRPr lang="nl-NL" sz="1200" b="0" i="0" u="none" strike="noStrike" baseline="0">
            <a:solidFill>
              <a:srgbClr val="000000"/>
            </a:solidFill>
            <a:latin typeface="Times New Roman"/>
            <a:cs typeface="Times New Roman"/>
          </a:endParaRPr>
        </a:p>
        <a:p>
          <a:pPr algn="r" rtl="0">
            <a:defRPr sz="1000"/>
          </a:pPr>
          <a:endParaRPr lang="nl-NL" sz="1200" b="0" i="0" u="none" strike="noStrike" baseline="0">
            <a:solidFill>
              <a:srgbClr val="000000"/>
            </a:solidFill>
            <a:latin typeface="Times New Roman"/>
            <a:cs typeface="Times New Roman"/>
          </a:endParaRPr>
        </a:p>
      </xdr:txBody>
    </xdr:sp>
    <xdr:clientData/>
  </xdr:twoCellAnchor>
  <xdr:twoCellAnchor>
    <xdr:from>
      <xdr:col>4</xdr:col>
      <xdr:colOff>212904</xdr:colOff>
      <xdr:row>190</xdr:row>
      <xdr:rowOff>56030</xdr:rowOff>
    </xdr:from>
    <xdr:to>
      <xdr:col>9</xdr:col>
      <xdr:colOff>362019</xdr:colOff>
      <xdr:row>199</xdr:row>
      <xdr:rowOff>67197</xdr:rowOff>
    </xdr:to>
    <xdr:sp macro="" textlink="">
      <xdr:nvSpPr>
        <xdr:cNvPr id="29" name="Text Box 35">
          <a:extLst>
            <a:ext uri="{FF2B5EF4-FFF2-40B4-BE49-F238E27FC236}">
              <a16:creationId xmlns:a16="http://schemas.microsoft.com/office/drawing/2014/main" id="{FDBE031E-F50F-4481-8449-C5F1AB93748E}"/>
            </a:ext>
          </a:extLst>
        </xdr:cNvPr>
        <xdr:cNvSpPr txBox="1">
          <a:spLocks noChangeArrowheads="1"/>
        </xdr:cNvSpPr>
      </xdr:nvSpPr>
      <xdr:spPr bwMode="auto">
        <a:xfrm>
          <a:off x="2913522" y="30379148"/>
          <a:ext cx="3533291" cy="1423108"/>
        </a:xfrm>
        <a:prstGeom prst="rect">
          <a:avLst/>
        </a:prstGeom>
        <a:noFill/>
        <a:ln>
          <a:noFill/>
        </a:ln>
      </xdr:spPr>
      <xdr:txBody>
        <a:bodyPr vertOverflow="clip" wrap="square" lIns="91440" tIns="45720" rIns="91440" bIns="45720" anchor="t"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nl-NL" sz="800" b="0" i="1" u="none" strike="noStrike" kern="0" cap="none" spc="0" normalizeH="0" baseline="0" noProof="0">
              <a:ln>
                <a:noFill/>
              </a:ln>
              <a:solidFill>
                <a:srgbClr val="000000"/>
              </a:solidFill>
              <a:effectLst/>
              <a:uLnTx/>
              <a:uFillTx/>
              <a:latin typeface="Times New Roman"/>
              <a:cs typeface="Times New Roman"/>
            </a:rPr>
            <a:t>Kamer van Koophandel nummer: 02100647 </a:t>
          </a:r>
        </a:p>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nl-NL" sz="800" b="0" i="1" u="none" strike="noStrike" kern="0" cap="none" spc="0" normalizeH="0" baseline="0" noProof="0">
              <a:ln>
                <a:noFill/>
              </a:ln>
              <a:solidFill>
                <a:srgbClr val="000000"/>
              </a:solidFill>
              <a:effectLst/>
              <a:uLnTx/>
              <a:uFillTx/>
              <a:latin typeface="Times New Roman"/>
              <a:cs typeface="Times New Roman"/>
            </a:rPr>
            <a:t>BTW nummer: NL 8184.87.100.B01</a:t>
          </a:r>
        </a:p>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nl-NL" sz="800" b="0" i="1" u="none" strike="noStrike" kern="0" cap="none" spc="0" normalizeH="0" baseline="0" noProof="0">
              <a:ln>
                <a:noFill/>
              </a:ln>
              <a:solidFill>
                <a:srgbClr val="000000"/>
              </a:solidFill>
              <a:effectLst/>
              <a:uLnTx/>
              <a:uFillTx/>
              <a:latin typeface="Times New Roman"/>
              <a:cs typeface="Times New Roman"/>
            </a:rPr>
            <a:t>IBAN: NL11 ASNB 0707 3372 83</a:t>
          </a:r>
        </a:p>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nl-NL" sz="800" b="0" i="1" u="none" strike="noStrike" kern="0" cap="none" spc="0" normalizeH="0" baseline="0" noProof="0">
              <a:ln>
                <a:noFill/>
              </a:ln>
              <a:solidFill>
                <a:sysClr val="windowText" lastClr="000000"/>
              </a:solidFill>
              <a:effectLst/>
              <a:uLnTx/>
              <a:uFillTx/>
              <a:latin typeface="Times New Roman" panose="02020603050405020304" pitchFamily="18" charset="0"/>
              <a:cs typeface="Times New Roman" panose="02020603050405020304" pitchFamily="18" charset="0"/>
            </a:rPr>
            <a:t>t.n.v B en/of C Meijer</a:t>
          </a:r>
        </a:p>
        <a:p>
          <a:pPr marL="0" marR="0" lvl="0" indent="0" algn="r" defTabSz="914400" rtl="0" eaLnBrk="1" fontAlgn="auto" latinLnBrk="0" hangingPunct="1">
            <a:lnSpc>
              <a:spcPct val="100000"/>
            </a:lnSpc>
            <a:spcBef>
              <a:spcPts val="0"/>
            </a:spcBef>
            <a:spcAft>
              <a:spcPts val="0"/>
            </a:spcAft>
            <a:buClrTx/>
            <a:buSzTx/>
            <a:buFontTx/>
            <a:buNone/>
            <a:tabLst/>
            <a:defRPr sz="1000"/>
          </a:pPr>
          <a:endParaRPr kumimoji="0" lang="nl-NL" sz="1200" b="0" i="0" u="none" strike="noStrike" kern="0" cap="none" spc="0" normalizeH="0" baseline="0" noProof="0">
            <a:ln>
              <a:noFill/>
            </a:ln>
            <a:solidFill>
              <a:srgbClr val="000000"/>
            </a:solidFill>
            <a:effectLst/>
            <a:uLnTx/>
            <a:uFillTx/>
            <a:latin typeface="Times New Roman"/>
            <a:cs typeface="Times New Roman"/>
          </a:endParaRPr>
        </a:p>
        <a:p>
          <a:pPr marL="0" marR="0" lvl="0" indent="0" algn="r" defTabSz="914400" rtl="0" eaLnBrk="1" fontAlgn="auto" latinLnBrk="0" hangingPunct="1">
            <a:lnSpc>
              <a:spcPct val="100000"/>
            </a:lnSpc>
            <a:spcBef>
              <a:spcPts val="0"/>
            </a:spcBef>
            <a:spcAft>
              <a:spcPts val="0"/>
            </a:spcAft>
            <a:buClrTx/>
            <a:buSzTx/>
            <a:buFontTx/>
            <a:buNone/>
            <a:tabLst/>
            <a:defRPr sz="1000"/>
          </a:pPr>
          <a:endParaRPr kumimoji="0" lang="nl-NL" sz="1200" b="0" i="0" u="none" strike="noStrike" kern="0" cap="none" spc="0" normalizeH="0" baseline="0" noProof="0">
            <a:ln>
              <a:noFill/>
            </a:ln>
            <a:solidFill>
              <a:srgbClr val="000000"/>
            </a:solidFill>
            <a:effectLst/>
            <a:uLnTx/>
            <a:uFillTx/>
            <a:latin typeface="Times New Roman"/>
            <a:cs typeface="Times New Roman"/>
          </a:endParaRPr>
        </a:p>
      </xdr:txBody>
    </xdr:sp>
    <xdr:clientData/>
  </xdr:twoCellAnchor>
  <xdr:twoCellAnchor>
    <xdr:from>
      <xdr:col>4</xdr:col>
      <xdr:colOff>188818</xdr:colOff>
      <xdr:row>250</xdr:row>
      <xdr:rowOff>43702</xdr:rowOff>
    </xdr:from>
    <xdr:to>
      <xdr:col>9</xdr:col>
      <xdr:colOff>337933</xdr:colOff>
      <xdr:row>260</xdr:row>
      <xdr:rowOff>26294</xdr:rowOff>
    </xdr:to>
    <xdr:sp macro="" textlink="">
      <xdr:nvSpPr>
        <xdr:cNvPr id="32" name="Text Box 35">
          <a:extLst>
            <a:ext uri="{FF2B5EF4-FFF2-40B4-BE49-F238E27FC236}">
              <a16:creationId xmlns:a16="http://schemas.microsoft.com/office/drawing/2014/main" id="{E7361930-7AB4-4A5C-9A06-2ABD6A7B22DF}"/>
            </a:ext>
          </a:extLst>
        </xdr:cNvPr>
        <xdr:cNvSpPr txBox="1">
          <a:spLocks noChangeArrowheads="1"/>
        </xdr:cNvSpPr>
      </xdr:nvSpPr>
      <xdr:spPr bwMode="auto">
        <a:xfrm>
          <a:off x="2893918" y="41753677"/>
          <a:ext cx="3520965" cy="1630417"/>
        </a:xfrm>
        <a:prstGeom prst="rect">
          <a:avLst/>
        </a:prstGeom>
        <a:noFill/>
        <a:ln>
          <a:noFill/>
        </a:ln>
      </xdr:spPr>
      <xdr:txBody>
        <a:bodyPr vertOverflow="clip" wrap="square" lIns="91440" tIns="45720" rIns="91440" bIns="45720" anchor="t" upright="1"/>
        <a:lstStyle/>
        <a:p>
          <a:pPr algn="r" rtl="0">
            <a:defRPr sz="1000"/>
          </a:pPr>
          <a:r>
            <a:rPr lang="nl-NL" sz="800" b="0" i="1" u="none" strike="noStrike" baseline="0">
              <a:solidFill>
                <a:srgbClr val="000000"/>
              </a:solidFill>
              <a:latin typeface="Times New Roman"/>
              <a:cs typeface="Times New Roman"/>
            </a:rPr>
            <a:t>Kamer van Koophandel nummer: 02100647 </a:t>
          </a:r>
        </a:p>
        <a:p>
          <a:pPr algn="r" rtl="0">
            <a:defRPr sz="1000"/>
          </a:pPr>
          <a:r>
            <a:rPr lang="nl-NL" sz="800" b="0" i="1" u="none" strike="noStrike" baseline="0">
              <a:solidFill>
                <a:srgbClr val="000000"/>
              </a:solidFill>
              <a:latin typeface="Times New Roman"/>
              <a:cs typeface="Times New Roman"/>
            </a:rPr>
            <a:t>BTW nummer: NL 8184.87.100.B01</a:t>
          </a:r>
        </a:p>
        <a:p>
          <a:pPr algn="r" rtl="0">
            <a:defRPr sz="1000"/>
          </a:pPr>
          <a:r>
            <a:rPr lang="nl-NL" sz="800" b="0" i="1" u="none" strike="noStrike" baseline="0">
              <a:solidFill>
                <a:srgbClr val="000000"/>
              </a:solidFill>
              <a:latin typeface="Times New Roman"/>
              <a:cs typeface="Times New Roman"/>
            </a:rPr>
            <a:t>IBAN: NL11 ASNB 0707 3372 83</a:t>
          </a:r>
        </a:p>
        <a:p>
          <a:pPr algn="r" rtl="0">
            <a:defRPr sz="1000"/>
          </a:pPr>
          <a:r>
            <a:rPr lang="nl-NL" sz="800" b="0" i="1" u="none" strike="noStrike" baseline="0">
              <a:solidFill>
                <a:sysClr val="windowText" lastClr="000000"/>
              </a:solidFill>
              <a:latin typeface="Times New Roman" panose="02020603050405020304" pitchFamily="18" charset="0"/>
              <a:cs typeface="Times New Roman" panose="02020603050405020304" pitchFamily="18" charset="0"/>
            </a:rPr>
            <a:t>t.n.v B en/of C Meijer</a:t>
          </a:r>
        </a:p>
        <a:p>
          <a:pPr algn="r" rtl="0">
            <a:defRPr sz="1000"/>
          </a:pPr>
          <a:endParaRPr lang="nl-NL" sz="1200" b="0" i="0" u="none" strike="noStrike" baseline="0">
            <a:solidFill>
              <a:srgbClr val="000000"/>
            </a:solidFill>
            <a:latin typeface="Times New Roman"/>
            <a:cs typeface="Times New Roman"/>
          </a:endParaRPr>
        </a:p>
        <a:p>
          <a:pPr algn="r" rtl="0">
            <a:defRPr sz="1000"/>
          </a:pPr>
          <a:endParaRPr lang="nl-NL" sz="1200" b="0" i="0" u="none" strike="noStrike" baseline="0">
            <a:solidFill>
              <a:srgbClr val="000000"/>
            </a:solidFill>
            <a:latin typeface="Times New Roman"/>
            <a:cs typeface="Times New Roman"/>
          </a:endParaRPr>
        </a:p>
      </xdr:txBody>
    </xdr:sp>
    <xdr:clientData/>
  </xdr:twoCellAnchor>
  <xdr:twoCellAnchor editAs="oneCell">
    <xdr:from>
      <xdr:col>6</xdr:col>
      <xdr:colOff>647700</xdr:colOff>
      <xdr:row>138</xdr:row>
      <xdr:rowOff>85725</xdr:rowOff>
    </xdr:from>
    <xdr:to>
      <xdr:col>9</xdr:col>
      <xdr:colOff>397470</xdr:colOff>
      <xdr:row>152</xdr:row>
      <xdr:rowOff>112395</xdr:rowOff>
    </xdr:to>
    <xdr:pic>
      <xdr:nvPicPr>
        <xdr:cNvPr id="3" name="Afbeelding 2">
          <a:extLst>
            <a:ext uri="{FF2B5EF4-FFF2-40B4-BE49-F238E27FC236}">
              <a16:creationId xmlns:a16="http://schemas.microsoft.com/office/drawing/2014/main" id="{580F5495-326C-99BD-6317-AA7DA59165B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52975" y="22869525"/>
          <a:ext cx="1721445" cy="229362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xdr:colOff>
      <xdr:row>52</xdr:row>
      <xdr:rowOff>0</xdr:rowOff>
    </xdr:from>
    <xdr:to>
      <xdr:col>2</xdr:col>
      <xdr:colOff>352425</xdr:colOff>
      <xdr:row>52</xdr:row>
      <xdr:rowOff>0</xdr:rowOff>
    </xdr:to>
    <xdr:sp macro="" textlink="">
      <xdr:nvSpPr>
        <xdr:cNvPr id="7" name="Rectangle 27">
          <a:extLst>
            <a:ext uri="{FF2B5EF4-FFF2-40B4-BE49-F238E27FC236}">
              <a16:creationId xmlns:a16="http://schemas.microsoft.com/office/drawing/2014/main" id="{B16949F1-14E2-4A6F-9DFC-61F0F3A095A5}"/>
            </a:ext>
          </a:extLst>
        </xdr:cNvPr>
        <xdr:cNvSpPr>
          <a:spLocks noChangeArrowheads="1"/>
        </xdr:cNvSpPr>
      </xdr:nvSpPr>
      <xdr:spPr bwMode="auto">
        <a:xfrm>
          <a:off x="66675" y="10172700"/>
          <a:ext cx="1552575" cy="0"/>
        </a:xfrm>
        <a:prstGeom prst="rect">
          <a:avLst/>
        </a:prstGeom>
        <a:noFill/>
        <a:ln>
          <a:noFill/>
        </a:ln>
      </xdr:spPr>
      <xdr:txBody>
        <a:bodyPr vertOverflow="clip" wrap="square" lIns="91440" tIns="45720" rIns="91440" bIns="45720" anchor="t" upright="1"/>
        <a:lstStyle/>
        <a:p>
          <a:pPr algn="l" rtl="0">
            <a:defRPr sz="1000"/>
          </a:pPr>
          <a:r>
            <a:rPr lang="nl-NL" sz="800" b="0" i="1" u="none" strike="noStrike" baseline="0">
              <a:solidFill>
                <a:srgbClr val="000000"/>
              </a:solidFill>
              <a:latin typeface="Times New Roman"/>
              <a:cs typeface="Times New Roman"/>
            </a:rPr>
            <a:t>Recreatieboerderij</a:t>
          </a:r>
        </a:p>
        <a:p>
          <a:pPr algn="l" rtl="0">
            <a:defRPr sz="1000"/>
          </a:pPr>
          <a:r>
            <a:rPr lang="nl-NL" sz="1200" b="0" i="1" u="none" strike="noStrike" baseline="0">
              <a:solidFill>
                <a:srgbClr val="993300"/>
              </a:solidFill>
              <a:latin typeface="Monotype Corsiva"/>
            </a:rPr>
            <a:t>De Waddenhoeve</a:t>
          </a:r>
        </a:p>
        <a:p>
          <a:pPr algn="l" rtl="0">
            <a:defRPr sz="1000"/>
          </a:pPr>
          <a:r>
            <a:rPr lang="nl-NL" sz="800" b="0" i="1" u="none" strike="noStrike" baseline="0">
              <a:solidFill>
                <a:srgbClr val="000000"/>
              </a:solidFill>
              <a:latin typeface="Times New Roman"/>
              <a:cs typeface="Times New Roman"/>
            </a:rPr>
            <a:t>Middendijk 2</a:t>
          </a:r>
        </a:p>
        <a:p>
          <a:pPr algn="l" rtl="0">
            <a:defRPr sz="1000"/>
          </a:pPr>
          <a:r>
            <a:rPr lang="nl-NL" sz="800" b="0" i="1" u="none" strike="noStrike" baseline="0">
              <a:solidFill>
                <a:srgbClr val="000000"/>
              </a:solidFill>
              <a:latin typeface="Times New Roman"/>
              <a:cs typeface="Times New Roman"/>
            </a:rPr>
            <a:t>9988 TC Noordpolderzijl</a:t>
          </a:r>
        </a:p>
        <a:p>
          <a:pPr algn="l" rtl="0">
            <a:defRPr sz="1000"/>
          </a:pPr>
          <a:r>
            <a:rPr lang="nl-NL" sz="800" b="0" i="1" u="none" strike="noStrike" baseline="0">
              <a:solidFill>
                <a:srgbClr val="000000"/>
              </a:solidFill>
              <a:latin typeface="Times New Roman"/>
              <a:cs typeface="Times New Roman"/>
            </a:rPr>
            <a:t>tel.: 0595-426008</a:t>
          </a:r>
        </a:p>
        <a:p>
          <a:pPr algn="l" rtl="0">
            <a:defRPr sz="1000"/>
          </a:pPr>
          <a:r>
            <a:rPr lang="nl-NL" sz="800" b="0" i="1" u="none" strike="noStrike" baseline="0">
              <a:solidFill>
                <a:srgbClr val="000000"/>
              </a:solidFill>
              <a:latin typeface="Times New Roman"/>
              <a:cs typeface="Times New Roman"/>
            </a:rPr>
            <a:t>Mobiel:06 293 777 63</a:t>
          </a:r>
        </a:p>
        <a:p>
          <a:pPr algn="l" rtl="0">
            <a:defRPr sz="1000"/>
          </a:pPr>
          <a:r>
            <a:rPr lang="nl-NL" sz="800" b="0" i="1" u="none" strike="noStrike" baseline="0">
              <a:solidFill>
                <a:srgbClr val="0000FF"/>
              </a:solidFill>
              <a:latin typeface="Times New Roman"/>
              <a:cs typeface="Times New Roman"/>
            </a:rPr>
            <a:t>Summercamp@kpnplanet.nl</a:t>
          </a:r>
        </a:p>
        <a:p>
          <a:pPr algn="l" rtl="0">
            <a:defRPr sz="1000"/>
          </a:pPr>
          <a:r>
            <a:rPr lang="nl-NL" sz="800" b="0" i="1" u="none" strike="noStrike" baseline="0">
              <a:solidFill>
                <a:srgbClr val="0000FF"/>
              </a:solidFill>
              <a:latin typeface="Times New Roman"/>
              <a:cs typeface="Times New Roman"/>
            </a:rPr>
            <a:t>www.waddenhoeve.com</a:t>
          </a:r>
        </a:p>
        <a:p>
          <a:pPr algn="l" rtl="0">
            <a:defRPr sz="1000"/>
          </a:pPr>
          <a:endParaRPr lang="nl-NL" sz="800" b="0" i="1" u="none" strike="noStrike" baseline="0">
            <a:solidFill>
              <a:srgbClr val="0000FF"/>
            </a:solidFill>
            <a:latin typeface="Times New Roman"/>
            <a:cs typeface="Times New Roman"/>
          </a:endParaRPr>
        </a:p>
      </xdr:txBody>
    </xdr:sp>
    <xdr:clientData/>
  </xdr:twoCellAnchor>
  <xdr:twoCellAnchor>
    <xdr:from>
      <xdr:col>4</xdr:col>
      <xdr:colOff>457200</xdr:colOff>
      <xdr:row>52</xdr:row>
      <xdr:rowOff>0</xdr:rowOff>
    </xdr:from>
    <xdr:to>
      <xdr:col>9</xdr:col>
      <xdr:colOff>514350</xdr:colOff>
      <xdr:row>52</xdr:row>
      <xdr:rowOff>0</xdr:rowOff>
    </xdr:to>
    <xdr:sp macro="" textlink="">
      <xdr:nvSpPr>
        <xdr:cNvPr id="8" name="Text Box 28">
          <a:extLst>
            <a:ext uri="{FF2B5EF4-FFF2-40B4-BE49-F238E27FC236}">
              <a16:creationId xmlns:a16="http://schemas.microsoft.com/office/drawing/2014/main" id="{9E31DD38-F332-42E3-A255-709A4FE258E1}"/>
            </a:ext>
          </a:extLst>
        </xdr:cNvPr>
        <xdr:cNvSpPr txBox="1">
          <a:spLocks noChangeArrowheads="1"/>
        </xdr:cNvSpPr>
      </xdr:nvSpPr>
      <xdr:spPr bwMode="auto">
        <a:xfrm>
          <a:off x="3162300" y="10172700"/>
          <a:ext cx="3429000" cy="0"/>
        </a:xfrm>
        <a:prstGeom prst="rect">
          <a:avLst/>
        </a:prstGeom>
        <a:noFill/>
        <a:ln>
          <a:noFill/>
        </a:ln>
      </xdr:spPr>
      <xdr:txBody>
        <a:bodyPr vertOverflow="clip" wrap="square" lIns="91440" tIns="45720" rIns="91440" bIns="45720" anchor="t" upright="1"/>
        <a:lstStyle/>
        <a:p>
          <a:pPr algn="r" rtl="0">
            <a:defRPr sz="1000"/>
          </a:pPr>
          <a:r>
            <a:rPr lang="nl-NL" sz="800" b="0" i="1" u="none" strike="noStrike" baseline="0">
              <a:solidFill>
                <a:srgbClr val="000000"/>
              </a:solidFill>
              <a:latin typeface="Times New Roman"/>
              <a:cs typeface="Times New Roman"/>
            </a:rPr>
            <a:t>Kamer van Koophandel nummer: 02100647 </a:t>
          </a:r>
        </a:p>
        <a:p>
          <a:pPr algn="r" rtl="0">
            <a:defRPr sz="1000"/>
          </a:pPr>
          <a:r>
            <a:rPr lang="nl-NL" sz="800" b="0" i="1" u="none" strike="noStrike" baseline="0">
              <a:solidFill>
                <a:srgbClr val="000000"/>
              </a:solidFill>
              <a:latin typeface="Times New Roman"/>
              <a:cs typeface="Times New Roman"/>
            </a:rPr>
            <a:t>BTW nummer: NL 8184.87.100.B01</a:t>
          </a:r>
        </a:p>
        <a:p>
          <a:pPr algn="r" rtl="0">
            <a:defRPr sz="1000"/>
          </a:pPr>
          <a:r>
            <a:rPr lang="nl-NL" sz="800" b="0" i="1" u="none" strike="noStrike" baseline="0">
              <a:solidFill>
                <a:srgbClr val="000000"/>
              </a:solidFill>
              <a:latin typeface="Times New Roman"/>
              <a:cs typeface="Times New Roman"/>
            </a:rPr>
            <a:t>Bank: ASN Bank 70.73.37.283</a:t>
          </a:r>
          <a:endParaRPr lang="nl-NL" sz="1200" b="0" i="1" u="none" strike="noStrike" baseline="0">
            <a:solidFill>
              <a:srgbClr val="000000"/>
            </a:solidFill>
            <a:latin typeface="Times New Roman"/>
            <a:cs typeface="Times New Roman"/>
          </a:endParaRPr>
        </a:p>
        <a:p>
          <a:pPr algn="r" rtl="0">
            <a:defRPr sz="1000"/>
          </a:pPr>
          <a:endParaRPr lang="nl-NL" sz="1200" b="0" i="1" u="none" strike="noStrike" baseline="0">
            <a:solidFill>
              <a:srgbClr val="800000"/>
            </a:solidFill>
            <a:latin typeface="Monotype Corsiva"/>
          </a:endParaRPr>
        </a:p>
        <a:p>
          <a:pPr algn="r" rtl="0">
            <a:defRPr sz="1000"/>
          </a:pPr>
          <a:endParaRPr lang="nl-NL" sz="1200" b="0" i="1" u="none" strike="noStrike" baseline="0">
            <a:solidFill>
              <a:srgbClr val="800000"/>
            </a:solidFill>
            <a:latin typeface="Monotype Corsiva"/>
          </a:endParaRPr>
        </a:p>
        <a:p>
          <a:pPr algn="r" rtl="0">
            <a:defRPr sz="1000"/>
          </a:pPr>
          <a:endParaRPr lang="nl-NL" sz="1200" b="0" i="0" u="none" strike="noStrike" baseline="0">
            <a:solidFill>
              <a:srgbClr val="000000"/>
            </a:solidFill>
            <a:latin typeface="Times New Roman"/>
            <a:cs typeface="Times New Roman"/>
          </a:endParaRPr>
        </a:p>
        <a:p>
          <a:pPr algn="r" rtl="0">
            <a:defRPr sz="1000"/>
          </a:pPr>
          <a:endParaRPr lang="nl-NL" sz="1200" b="0" i="0" u="none" strike="noStrike" baseline="0">
            <a:solidFill>
              <a:srgbClr val="000000"/>
            </a:solidFill>
            <a:latin typeface="Times New Roman"/>
            <a:cs typeface="Times New Roman"/>
          </a:endParaRPr>
        </a:p>
      </xdr:txBody>
    </xdr:sp>
    <xdr:clientData/>
  </xdr:twoCellAnchor>
  <xdr:twoCellAnchor>
    <xdr:from>
      <xdr:col>0</xdr:col>
      <xdr:colOff>66675</xdr:colOff>
      <xdr:row>52</xdr:row>
      <xdr:rowOff>0</xdr:rowOff>
    </xdr:from>
    <xdr:to>
      <xdr:col>2</xdr:col>
      <xdr:colOff>381000</xdr:colOff>
      <xdr:row>52</xdr:row>
      <xdr:rowOff>0</xdr:rowOff>
    </xdr:to>
    <xdr:sp macro="" textlink="">
      <xdr:nvSpPr>
        <xdr:cNvPr id="9" name="Rectangle 29">
          <a:extLst>
            <a:ext uri="{FF2B5EF4-FFF2-40B4-BE49-F238E27FC236}">
              <a16:creationId xmlns:a16="http://schemas.microsoft.com/office/drawing/2014/main" id="{68814414-A36A-480E-B025-C23547DEFED2}"/>
            </a:ext>
          </a:extLst>
        </xdr:cNvPr>
        <xdr:cNvSpPr>
          <a:spLocks noChangeArrowheads="1"/>
        </xdr:cNvSpPr>
      </xdr:nvSpPr>
      <xdr:spPr bwMode="auto">
        <a:xfrm>
          <a:off x="66675" y="10172700"/>
          <a:ext cx="1581150" cy="0"/>
        </a:xfrm>
        <a:prstGeom prst="rect">
          <a:avLst/>
        </a:prstGeom>
        <a:noFill/>
        <a:ln>
          <a:noFill/>
        </a:ln>
      </xdr:spPr>
      <xdr:txBody>
        <a:bodyPr vertOverflow="clip" wrap="square" lIns="91440" tIns="45720" rIns="91440" bIns="45720" anchor="t" upright="1"/>
        <a:lstStyle/>
        <a:p>
          <a:pPr algn="l" rtl="0">
            <a:defRPr sz="1000"/>
          </a:pPr>
          <a:r>
            <a:rPr lang="nl-NL" sz="800" b="0" i="1" u="none" strike="noStrike" baseline="0">
              <a:solidFill>
                <a:srgbClr val="000000"/>
              </a:solidFill>
              <a:latin typeface="Times New Roman"/>
              <a:cs typeface="Times New Roman"/>
            </a:rPr>
            <a:t>Recreatieboerderij</a:t>
          </a:r>
        </a:p>
        <a:p>
          <a:pPr algn="l" rtl="0">
            <a:defRPr sz="1000"/>
          </a:pPr>
          <a:r>
            <a:rPr lang="nl-NL" sz="1200" b="0" i="1" u="none" strike="noStrike" baseline="0">
              <a:solidFill>
                <a:srgbClr val="993300"/>
              </a:solidFill>
              <a:latin typeface="Monotype Corsiva"/>
            </a:rPr>
            <a:t>De Waddenhoeve</a:t>
          </a:r>
        </a:p>
        <a:p>
          <a:pPr algn="l" rtl="0">
            <a:defRPr sz="1000"/>
          </a:pPr>
          <a:r>
            <a:rPr lang="nl-NL" sz="800" b="0" i="1" u="none" strike="noStrike" baseline="0">
              <a:solidFill>
                <a:srgbClr val="000000"/>
              </a:solidFill>
              <a:latin typeface="Times New Roman"/>
              <a:cs typeface="Times New Roman"/>
            </a:rPr>
            <a:t>Middendijk 2</a:t>
          </a:r>
        </a:p>
        <a:p>
          <a:pPr algn="l" rtl="0">
            <a:defRPr sz="1000"/>
          </a:pPr>
          <a:r>
            <a:rPr lang="nl-NL" sz="800" b="0" i="1" u="none" strike="noStrike" baseline="0">
              <a:solidFill>
                <a:srgbClr val="000000"/>
              </a:solidFill>
              <a:latin typeface="Times New Roman"/>
              <a:cs typeface="Times New Roman"/>
            </a:rPr>
            <a:t>9988 TC Noordpolderzijl</a:t>
          </a:r>
        </a:p>
        <a:p>
          <a:pPr algn="l" rtl="0">
            <a:defRPr sz="1000"/>
          </a:pPr>
          <a:r>
            <a:rPr lang="nl-NL" sz="800" b="0" i="1" u="none" strike="noStrike" baseline="0">
              <a:solidFill>
                <a:srgbClr val="000000"/>
              </a:solidFill>
              <a:latin typeface="Times New Roman"/>
              <a:cs typeface="Times New Roman"/>
            </a:rPr>
            <a:t>tel.: 0595-426008</a:t>
          </a:r>
        </a:p>
        <a:p>
          <a:pPr algn="l" rtl="0">
            <a:defRPr sz="1000"/>
          </a:pPr>
          <a:r>
            <a:rPr lang="nl-NL" sz="800" b="0" i="1" u="none" strike="noStrike" baseline="0">
              <a:solidFill>
                <a:srgbClr val="000000"/>
              </a:solidFill>
              <a:latin typeface="Times New Roman"/>
              <a:cs typeface="Times New Roman"/>
            </a:rPr>
            <a:t>Mobiel:06 293 777 63</a:t>
          </a:r>
        </a:p>
        <a:p>
          <a:pPr algn="l" rtl="0">
            <a:defRPr sz="1000"/>
          </a:pPr>
          <a:r>
            <a:rPr lang="nl-NL" sz="800" b="0" i="1" u="none" strike="noStrike" baseline="0">
              <a:solidFill>
                <a:srgbClr val="0000FF"/>
              </a:solidFill>
              <a:latin typeface="Times New Roman"/>
              <a:cs typeface="Times New Roman"/>
            </a:rPr>
            <a:t>Summercamp@kpnplanet.nl</a:t>
          </a:r>
        </a:p>
        <a:p>
          <a:pPr algn="l" rtl="0">
            <a:defRPr sz="1000"/>
          </a:pPr>
          <a:r>
            <a:rPr lang="nl-NL" sz="800" b="0" i="1" u="none" strike="noStrike" baseline="0">
              <a:solidFill>
                <a:srgbClr val="0000FF"/>
              </a:solidFill>
              <a:latin typeface="Times New Roman"/>
              <a:cs typeface="Times New Roman"/>
            </a:rPr>
            <a:t>www.waddenhoeve.com</a:t>
          </a:r>
        </a:p>
        <a:p>
          <a:pPr algn="l" rtl="0">
            <a:defRPr sz="1000"/>
          </a:pPr>
          <a:endParaRPr lang="nl-NL" sz="800" b="0" i="1" u="none" strike="noStrike" baseline="0">
            <a:solidFill>
              <a:srgbClr val="0000FF"/>
            </a:solidFill>
            <a:latin typeface="Times New Roman"/>
            <a:cs typeface="Times New Roman"/>
          </a:endParaRPr>
        </a:p>
      </xdr:txBody>
    </xdr:sp>
    <xdr:clientData/>
  </xdr:twoCellAnchor>
  <xdr:twoCellAnchor>
    <xdr:from>
      <xdr:col>4</xdr:col>
      <xdr:colOff>619125</xdr:colOff>
      <xdr:row>52</xdr:row>
      <xdr:rowOff>0</xdr:rowOff>
    </xdr:from>
    <xdr:to>
      <xdr:col>9</xdr:col>
      <xdr:colOff>523875</xdr:colOff>
      <xdr:row>52</xdr:row>
      <xdr:rowOff>0</xdr:rowOff>
    </xdr:to>
    <xdr:sp macro="" textlink="">
      <xdr:nvSpPr>
        <xdr:cNvPr id="10" name="Text Box 30">
          <a:extLst>
            <a:ext uri="{FF2B5EF4-FFF2-40B4-BE49-F238E27FC236}">
              <a16:creationId xmlns:a16="http://schemas.microsoft.com/office/drawing/2014/main" id="{211084E7-E3C0-443C-8CB4-53C8046A8CC6}"/>
            </a:ext>
          </a:extLst>
        </xdr:cNvPr>
        <xdr:cNvSpPr txBox="1">
          <a:spLocks noChangeArrowheads="1"/>
        </xdr:cNvSpPr>
      </xdr:nvSpPr>
      <xdr:spPr bwMode="auto">
        <a:xfrm>
          <a:off x="3324225" y="10172700"/>
          <a:ext cx="3276600" cy="0"/>
        </a:xfrm>
        <a:prstGeom prst="rect">
          <a:avLst/>
        </a:prstGeom>
        <a:noFill/>
        <a:ln>
          <a:noFill/>
        </a:ln>
      </xdr:spPr>
      <xdr:txBody>
        <a:bodyPr vertOverflow="clip" wrap="square" lIns="91440" tIns="45720" rIns="91440" bIns="45720" anchor="t" upright="1"/>
        <a:lstStyle/>
        <a:p>
          <a:pPr algn="r" rtl="0">
            <a:defRPr sz="1000"/>
          </a:pPr>
          <a:r>
            <a:rPr lang="nl-NL" sz="800" b="0" i="1" u="none" strike="noStrike" baseline="0">
              <a:solidFill>
                <a:srgbClr val="000000"/>
              </a:solidFill>
              <a:latin typeface="Times New Roman"/>
              <a:cs typeface="Times New Roman"/>
            </a:rPr>
            <a:t>Kamer van Koophandel nummer: 02100647 </a:t>
          </a:r>
        </a:p>
        <a:p>
          <a:pPr algn="r" rtl="0">
            <a:defRPr sz="1000"/>
          </a:pPr>
          <a:r>
            <a:rPr lang="nl-NL" sz="800" b="0" i="1" u="none" strike="noStrike" baseline="0">
              <a:solidFill>
                <a:srgbClr val="000000"/>
              </a:solidFill>
              <a:latin typeface="Times New Roman"/>
              <a:cs typeface="Times New Roman"/>
            </a:rPr>
            <a:t>BTW nummer: NL 8184.87.100.B01</a:t>
          </a:r>
        </a:p>
        <a:p>
          <a:pPr algn="r" rtl="0">
            <a:defRPr sz="1000"/>
          </a:pPr>
          <a:r>
            <a:rPr lang="nl-NL" sz="800" b="0" i="1" u="none" strike="noStrike" baseline="0">
              <a:solidFill>
                <a:srgbClr val="000000"/>
              </a:solidFill>
              <a:latin typeface="Times New Roman"/>
              <a:cs typeface="Times New Roman"/>
            </a:rPr>
            <a:t>Bank: ASN Bank 70.73.37.283</a:t>
          </a:r>
        </a:p>
        <a:p>
          <a:pPr algn="r" rtl="0">
            <a:defRPr sz="1000"/>
          </a:pPr>
          <a:endParaRPr lang="nl-NL" sz="1200" b="0" i="1" u="none" strike="noStrike" baseline="0">
            <a:solidFill>
              <a:srgbClr val="000000"/>
            </a:solidFill>
            <a:latin typeface="Times New Roman"/>
            <a:cs typeface="Times New Roman"/>
          </a:endParaRPr>
        </a:p>
        <a:p>
          <a:pPr algn="r" rtl="0">
            <a:defRPr sz="1000"/>
          </a:pPr>
          <a:endParaRPr lang="nl-NL" sz="1200" b="0" i="1" u="none" strike="noStrike" baseline="0">
            <a:solidFill>
              <a:srgbClr val="800000"/>
            </a:solidFill>
            <a:latin typeface="Monotype Corsiva"/>
          </a:endParaRPr>
        </a:p>
        <a:p>
          <a:pPr algn="r" rtl="0">
            <a:defRPr sz="1000"/>
          </a:pPr>
          <a:endParaRPr lang="nl-NL" sz="1200" b="0" i="1" u="none" strike="noStrike" baseline="0">
            <a:solidFill>
              <a:srgbClr val="800000"/>
            </a:solidFill>
            <a:latin typeface="Monotype Corsiva"/>
          </a:endParaRPr>
        </a:p>
        <a:p>
          <a:pPr algn="r" rtl="0">
            <a:defRPr sz="1000"/>
          </a:pPr>
          <a:endParaRPr lang="nl-NL" sz="1200" b="0" i="0" u="none" strike="noStrike" baseline="0">
            <a:solidFill>
              <a:srgbClr val="000000"/>
            </a:solidFill>
            <a:latin typeface="Times New Roman"/>
            <a:cs typeface="Times New Roman"/>
          </a:endParaRPr>
        </a:p>
        <a:p>
          <a:pPr algn="r" rtl="0">
            <a:defRPr sz="1000"/>
          </a:pPr>
          <a:endParaRPr lang="nl-NL" sz="1200" b="0" i="0" u="none" strike="noStrike" baseline="0">
            <a:solidFill>
              <a:srgbClr val="000000"/>
            </a:solidFill>
            <a:latin typeface="Times New Roman"/>
            <a:cs typeface="Times New Roman"/>
          </a:endParaRPr>
        </a:p>
      </xdr:txBody>
    </xdr:sp>
    <xdr:clientData/>
  </xdr:twoCellAnchor>
  <xdr:twoCellAnchor>
    <xdr:from>
      <xdr:col>0</xdr:col>
      <xdr:colOff>76200</xdr:colOff>
      <xdr:row>0</xdr:row>
      <xdr:rowOff>95250</xdr:rowOff>
    </xdr:from>
    <xdr:to>
      <xdr:col>2</xdr:col>
      <xdr:colOff>390525</xdr:colOff>
      <xdr:row>9</xdr:row>
      <xdr:rowOff>133350</xdr:rowOff>
    </xdr:to>
    <xdr:sp macro="" textlink="">
      <xdr:nvSpPr>
        <xdr:cNvPr id="11" name="Rectangle 32">
          <a:extLst>
            <a:ext uri="{FF2B5EF4-FFF2-40B4-BE49-F238E27FC236}">
              <a16:creationId xmlns:a16="http://schemas.microsoft.com/office/drawing/2014/main" id="{9951C62B-7674-4BF3-933E-9F5032BCD4BA}"/>
            </a:ext>
          </a:extLst>
        </xdr:cNvPr>
        <xdr:cNvSpPr>
          <a:spLocks noChangeArrowheads="1"/>
        </xdr:cNvSpPr>
      </xdr:nvSpPr>
      <xdr:spPr bwMode="auto">
        <a:xfrm>
          <a:off x="76200" y="95250"/>
          <a:ext cx="1581150" cy="1495425"/>
        </a:xfrm>
        <a:prstGeom prst="rect">
          <a:avLst/>
        </a:prstGeom>
        <a:noFill/>
        <a:ln>
          <a:noFill/>
        </a:ln>
      </xdr:spPr>
      <xdr:txBody>
        <a:bodyPr vertOverflow="clip" wrap="square" lIns="91440" tIns="45720" rIns="91440" bIns="45720" anchor="t" upright="1"/>
        <a:lstStyle/>
        <a:p>
          <a:pPr algn="l" rtl="0">
            <a:defRPr sz="1000"/>
          </a:pPr>
          <a:r>
            <a:rPr lang="nl-NL" sz="800" b="0" i="1" u="none" strike="noStrike" baseline="0">
              <a:solidFill>
                <a:srgbClr val="000000"/>
              </a:solidFill>
              <a:latin typeface="Times New Roman"/>
              <a:cs typeface="Times New Roman"/>
            </a:rPr>
            <a:t>Recreatieboerderij</a:t>
          </a:r>
        </a:p>
        <a:p>
          <a:pPr algn="l" rtl="0">
            <a:defRPr sz="1000"/>
          </a:pPr>
          <a:r>
            <a:rPr lang="nl-NL" sz="1200" b="0" i="1" u="none" strike="noStrike" baseline="0">
              <a:solidFill>
                <a:srgbClr val="993300"/>
              </a:solidFill>
              <a:latin typeface="Monotype Corsiva"/>
            </a:rPr>
            <a:t>De Waddenhoeve</a:t>
          </a:r>
        </a:p>
        <a:p>
          <a:pPr algn="l" rtl="0">
            <a:defRPr sz="1000"/>
          </a:pPr>
          <a:r>
            <a:rPr lang="nl-NL" sz="800" b="0" i="1" u="none" strike="noStrike" baseline="0">
              <a:solidFill>
                <a:srgbClr val="000000"/>
              </a:solidFill>
              <a:latin typeface="Times New Roman"/>
              <a:cs typeface="Times New Roman"/>
            </a:rPr>
            <a:t>Middendijk 2</a:t>
          </a:r>
        </a:p>
        <a:p>
          <a:pPr algn="l" rtl="0">
            <a:defRPr sz="1000"/>
          </a:pPr>
          <a:r>
            <a:rPr lang="nl-NL" sz="800" b="0" i="1" u="none" strike="noStrike" baseline="0">
              <a:solidFill>
                <a:srgbClr val="000000"/>
              </a:solidFill>
              <a:latin typeface="Times New Roman"/>
              <a:cs typeface="Times New Roman"/>
            </a:rPr>
            <a:t>9988 TC Noordpolderzijl</a:t>
          </a:r>
        </a:p>
        <a:p>
          <a:pPr algn="l" rtl="0">
            <a:defRPr sz="1000"/>
          </a:pPr>
          <a:r>
            <a:rPr lang="nl-NL" sz="800" b="0" i="1" u="none" strike="noStrike" baseline="0">
              <a:solidFill>
                <a:srgbClr val="000000"/>
              </a:solidFill>
              <a:latin typeface="Times New Roman"/>
              <a:cs typeface="Times New Roman"/>
            </a:rPr>
            <a:t>tel.: 0595-426008</a:t>
          </a:r>
        </a:p>
        <a:p>
          <a:pPr algn="l" rtl="0">
            <a:defRPr sz="1000"/>
          </a:pPr>
          <a:r>
            <a:rPr lang="nl-NL" sz="800" b="0" i="1" u="none" strike="noStrike" baseline="0">
              <a:solidFill>
                <a:srgbClr val="000000"/>
              </a:solidFill>
              <a:latin typeface="Times New Roman"/>
              <a:cs typeface="Times New Roman"/>
            </a:rPr>
            <a:t>Mobiel:06 293 777 63</a:t>
          </a:r>
        </a:p>
        <a:p>
          <a:pPr algn="l" rtl="0">
            <a:defRPr sz="1000"/>
          </a:pPr>
          <a:r>
            <a:rPr lang="nl-NL" sz="800" b="0" i="1" u="none" strike="noStrike" baseline="0">
              <a:solidFill>
                <a:srgbClr val="0000FF"/>
              </a:solidFill>
              <a:latin typeface="Times New Roman"/>
              <a:cs typeface="Times New Roman"/>
            </a:rPr>
            <a:t>summercamp@kpnplanet.nl</a:t>
          </a:r>
        </a:p>
        <a:p>
          <a:pPr algn="l" rtl="0">
            <a:defRPr sz="1000"/>
          </a:pPr>
          <a:r>
            <a:rPr lang="nl-NL" sz="800" b="0" i="1" u="none" strike="noStrike" baseline="0">
              <a:solidFill>
                <a:srgbClr val="0000FF"/>
              </a:solidFill>
              <a:latin typeface="Times New Roman"/>
              <a:cs typeface="Times New Roman"/>
            </a:rPr>
            <a:t>www.waddenhoeve.com</a:t>
          </a:r>
        </a:p>
        <a:p>
          <a:pPr algn="l" rtl="0">
            <a:defRPr sz="1000"/>
          </a:pPr>
          <a:r>
            <a:rPr lang="nl-NL" sz="800" b="0" i="1" u="none" strike="noStrike" baseline="0">
              <a:solidFill>
                <a:srgbClr val="0000FF"/>
              </a:solidFill>
              <a:latin typeface="Times New Roman"/>
              <a:cs typeface="Times New Roman"/>
            </a:rPr>
            <a:t>www.Kano-avontuur.nl</a:t>
          </a:r>
        </a:p>
        <a:p>
          <a:pPr algn="l" rtl="0">
            <a:defRPr sz="1000"/>
          </a:pPr>
          <a:endParaRPr lang="nl-NL" sz="800" b="0" i="1" u="none" strike="noStrike" baseline="0">
            <a:solidFill>
              <a:srgbClr val="0000FF"/>
            </a:solidFill>
            <a:latin typeface="Times New Roman"/>
            <a:cs typeface="Times New Roman"/>
          </a:endParaRPr>
        </a:p>
      </xdr:txBody>
    </xdr:sp>
    <xdr:clientData/>
  </xdr:twoCellAnchor>
  <xdr:twoCellAnchor>
    <xdr:from>
      <xdr:col>4</xdr:col>
      <xdr:colOff>190500</xdr:colOff>
      <xdr:row>0</xdr:row>
      <xdr:rowOff>85725</xdr:rowOff>
    </xdr:from>
    <xdr:to>
      <xdr:col>9</xdr:col>
      <xdr:colOff>339615</xdr:colOff>
      <xdr:row>9</xdr:row>
      <xdr:rowOff>96892</xdr:rowOff>
    </xdr:to>
    <xdr:sp macro="" textlink="">
      <xdr:nvSpPr>
        <xdr:cNvPr id="12" name="Text Box 35">
          <a:extLst>
            <a:ext uri="{FF2B5EF4-FFF2-40B4-BE49-F238E27FC236}">
              <a16:creationId xmlns:a16="http://schemas.microsoft.com/office/drawing/2014/main" id="{DB001826-11DC-4877-A7A3-787C8508B2AA}"/>
            </a:ext>
          </a:extLst>
        </xdr:cNvPr>
        <xdr:cNvSpPr txBox="1">
          <a:spLocks noChangeArrowheads="1"/>
        </xdr:cNvSpPr>
      </xdr:nvSpPr>
      <xdr:spPr bwMode="auto">
        <a:xfrm>
          <a:off x="2895600" y="85725"/>
          <a:ext cx="3520965" cy="1468492"/>
        </a:xfrm>
        <a:prstGeom prst="rect">
          <a:avLst/>
        </a:prstGeom>
        <a:noFill/>
        <a:ln>
          <a:noFill/>
        </a:ln>
      </xdr:spPr>
      <xdr:txBody>
        <a:bodyPr vertOverflow="clip" wrap="square" lIns="91440" tIns="45720" rIns="91440" bIns="45720" anchor="t" upright="1"/>
        <a:lstStyle/>
        <a:p>
          <a:pPr algn="r" rtl="0">
            <a:defRPr sz="1000"/>
          </a:pPr>
          <a:r>
            <a:rPr lang="nl-NL" sz="800" b="0" i="1" u="none" strike="noStrike" baseline="0">
              <a:solidFill>
                <a:srgbClr val="000000"/>
              </a:solidFill>
              <a:latin typeface="Times New Roman"/>
              <a:cs typeface="Times New Roman"/>
            </a:rPr>
            <a:t>Kamer van Koophandel nummer: 02100647 </a:t>
          </a:r>
        </a:p>
        <a:p>
          <a:pPr algn="r" rtl="0">
            <a:defRPr sz="1000"/>
          </a:pPr>
          <a:r>
            <a:rPr lang="nl-NL" sz="800" b="0" i="1" u="none" strike="noStrike" baseline="0">
              <a:solidFill>
                <a:srgbClr val="000000"/>
              </a:solidFill>
              <a:latin typeface="Times New Roman"/>
              <a:cs typeface="Times New Roman"/>
            </a:rPr>
            <a:t>BTW nummer: NL 8184.87.100.B01</a:t>
          </a:r>
        </a:p>
        <a:p>
          <a:pPr algn="r" rtl="0">
            <a:defRPr sz="1000"/>
          </a:pPr>
          <a:r>
            <a:rPr lang="nl-NL" sz="800" b="0" i="1" u="none" strike="noStrike" baseline="0">
              <a:solidFill>
                <a:srgbClr val="000000"/>
              </a:solidFill>
              <a:latin typeface="Times New Roman"/>
              <a:cs typeface="Times New Roman"/>
            </a:rPr>
            <a:t>IBAN: NL11 ASNB 0707 3372 83</a:t>
          </a:r>
        </a:p>
        <a:p>
          <a:pPr algn="r" rtl="0">
            <a:defRPr sz="1000"/>
          </a:pPr>
          <a:r>
            <a:rPr lang="nl-NL" sz="800" b="0" i="1" u="none" strike="noStrike" baseline="0">
              <a:solidFill>
                <a:sysClr val="windowText" lastClr="000000"/>
              </a:solidFill>
              <a:latin typeface="Times New Roman" panose="02020603050405020304" pitchFamily="18" charset="0"/>
              <a:cs typeface="Times New Roman" panose="02020603050405020304" pitchFamily="18" charset="0"/>
            </a:rPr>
            <a:t>t.n.v B en/of C Meijer</a:t>
          </a:r>
        </a:p>
        <a:p>
          <a:pPr algn="r" rtl="0">
            <a:defRPr sz="1000"/>
          </a:pPr>
          <a:endParaRPr lang="nl-NL" sz="1200" b="0" i="0" u="none" strike="noStrike" baseline="0">
            <a:solidFill>
              <a:srgbClr val="000000"/>
            </a:solidFill>
            <a:latin typeface="Times New Roman"/>
            <a:cs typeface="Times New Roman"/>
          </a:endParaRPr>
        </a:p>
        <a:p>
          <a:pPr algn="r" rtl="0">
            <a:defRPr sz="1000"/>
          </a:pPr>
          <a:endParaRPr lang="nl-NL" sz="1200" b="0" i="0" u="none" strike="noStrike" baseline="0">
            <a:solidFill>
              <a:srgbClr val="000000"/>
            </a:solidFill>
            <a:latin typeface="Times New Roman"/>
            <a:cs typeface="Times New Roman"/>
          </a:endParaRPr>
        </a:p>
      </xdr:txBody>
    </xdr:sp>
    <xdr:clientData/>
  </xdr:twoCellAnchor>
  <xdr:twoCellAnchor>
    <xdr:from>
      <xdr:col>0</xdr:col>
      <xdr:colOff>85725</xdr:colOff>
      <xdr:row>54</xdr:row>
      <xdr:rowOff>19050</xdr:rowOff>
    </xdr:from>
    <xdr:to>
      <xdr:col>3</xdr:col>
      <xdr:colOff>457200</xdr:colOff>
      <xdr:row>63</xdr:row>
      <xdr:rowOff>57150</xdr:rowOff>
    </xdr:to>
    <xdr:sp macro="" textlink="">
      <xdr:nvSpPr>
        <xdr:cNvPr id="13" name="Rectangle 38">
          <a:extLst>
            <a:ext uri="{FF2B5EF4-FFF2-40B4-BE49-F238E27FC236}">
              <a16:creationId xmlns:a16="http://schemas.microsoft.com/office/drawing/2014/main" id="{5E0CAB00-F523-487F-9708-20E8DFE4E9ED}"/>
            </a:ext>
          </a:extLst>
        </xdr:cNvPr>
        <xdr:cNvSpPr>
          <a:spLocks noChangeArrowheads="1"/>
        </xdr:cNvSpPr>
      </xdr:nvSpPr>
      <xdr:spPr bwMode="auto">
        <a:xfrm>
          <a:off x="85725" y="10515600"/>
          <a:ext cx="24574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nl-NL" sz="800" b="0" i="1" u="none" strike="noStrike" baseline="0">
              <a:solidFill>
                <a:srgbClr val="000000"/>
              </a:solidFill>
              <a:latin typeface="Times New Roman"/>
              <a:cs typeface="Times New Roman"/>
            </a:rPr>
            <a:t>Recreatieboerderij</a:t>
          </a:r>
        </a:p>
        <a:p>
          <a:pPr algn="l" rtl="0">
            <a:defRPr sz="1000"/>
          </a:pPr>
          <a:r>
            <a:rPr lang="nl-NL" sz="1200" b="0" i="1" u="none" strike="noStrike" baseline="0">
              <a:solidFill>
                <a:srgbClr val="993300"/>
              </a:solidFill>
              <a:latin typeface="Monotype Corsiva"/>
            </a:rPr>
            <a:t>De Waddenhoeve</a:t>
          </a:r>
        </a:p>
        <a:p>
          <a:pPr algn="l" rtl="0">
            <a:defRPr sz="1000"/>
          </a:pPr>
          <a:r>
            <a:rPr lang="nl-NL" sz="800" b="0" i="1" u="none" strike="noStrike" baseline="0">
              <a:solidFill>
                <a:srgbClr val="000000"/>
              </a:solidFill>
              <a:latin typeface="Times New Roman"/>
              <a:cs typeface="Times New Roman"/>
            </a:rPr>
            <a:t>Middendijk 2</a:t>
          </a:r>
        </a:p>
        <a:p>
          <a:pPr algn="l" rtl="0">
            <a:defRPr sz="1000"/>
          </a:pPr>
          <a:r>
            <a:rPr lang="nl-NL" sz="800" b="0" i="1" u="none" strike="noStrike" baseline="0">
              <a:solidFill>
                <a:srgbClr val="000000"/>
              </a:solidFill>
              <a:latin typeface="Times New Roman"/>
              <a:cs typeface="Times New Roman"/>
            </a:rPr>
            <a:t>9988 TC Noordpolderzijl</a:t>
          </a:r>
        </a:p>
        <a:p>
          <a:pPr algn="l" rtl="0">
            <a:defRPr sz="1000"/>
          </a:pPr>
          <a:r>
            <a:rPr lang="nl-NL" sz="800" b="0" i="1" u="none" strike="noStrike" baseline="0">
              <a:solidFill>
                <a:srgbClr val="000000"/>
              </a:solidFill>
              <a:latin typeface="Times New Roman"/>
              <a:cs typeface="Times New Roman"/>
            </a:rPr>
            <a:t>tel.: 0595-426008</a:t>
          </a:r>
        </a:p>
        <a:p>
          <a:pPr algn="l" rtl="0">
            <a:defRPr sz="1000"/>
          </a:pPr>
          <a:r>
            <a:rPr lang="nl-NL" sz="800" b="0" i="1" u="none" strike="noStrike" baseline="0">
              <a:solidFill>
                <a:srgbClr val="000000"/>
              </a:solidFill>
              <a:latin typeface="Times New Roman"/>
              <a:cs typeface="Times New Roman"/>
            </a:rPr>
            <a:t>Mobiel:06 293 777 63</a:t>
          </a:r>
        </a:p>
        <a:p>
          <a:pPr algn="l" rtl="0">
            <a:defRPr sz="1000"/>
          </a:pPr>
          <a:r>
            <a:rPr lang="nl-NL" sz="800" b="0" i="1" u="none" strike="noStrike" baseline="0">
              <a:solidFill>
                <a:srgbClr val="0000FF"/>
              </a:solidFill>
              <a:latin typeface="Times New Roman"/>
              <a:cs typeface="Times New Roman"/>
            </a:rPr>
            <a:t>Summercamp@kpnplanet.nl</a:t>
          </a:r>
        </a:p>
        <a:p>
          <a:pPr algn="l" rtl="0">
            <a:defRPr sz="1000"/>
          </a:pPr>
          <a:r>
            <a:rPr lang="nl-NL" sz="800" b="0" i="1" u="none" strike="noStrike" baseline="0">
              <a:solidFill>
                <a:srgbClr val="0000FF"/>
              </a:solidFill>
              <a:latin typeface="Times New Roman"/>
              <a:cs typeface="Times New Roman"/>
            </a:rPr>
            <a:t>www.waddenhoeve.com</a:t>
          </a:r>
        </a:p>
        <a:p>
          <a:pPr algn="l" rtl="0">
            <a:defRPr sz="1000"/>
          </a:pPr>
          <a:endParaRPr lang="nl-NL" sz="800" b="0" i="1" u="none" strike="noStrike" baseline="0">
            <a:solidFill>
              <a:srgbClr val="0000FF"/>
            </a:solidFill>
            <a:latin typeface="Times New Roman"/>
            <a:cs typeface="Times New Roman"/>
          </a:endParaRPr>
        </a:p>
      </xdr:txBody>
    </xdr:sp>
    <xdr:clientData/>
  </xdr:twoCellAnchor>
  <xdr:twoCellAnchor editAs="oneCell">
    <xdr:from>
      <xdr:col>2</xdr:col>
      <xdr:colOff>463926</xdr:colOff>
      <xdr:row>54</xdr:row>
      <xdr:rowOff>57150</xdr:rowOff>
    </xdr:from>
    <xdr:to>
      <xdr:col>6</xdr:col>
      <xdr:colOff>349626</xdr:colOff>
      <xdr:row>61</xdr:row>
      <xdr:rowOff>76199</xdr:rowOff>
    </xdr:to>
    <xdr:pic>
      <xdr:nvPicPr>
        <xdr:cNvPr id="14" name="Picture 40" descr="foto anjo">
          <a:extLst>
            <a:ext uri="{FF2B5EF4-FFF2-40B4-BE49-F238E27FC236}">
              <a16:creationId xmlns:a16="http://schemas.microsoft.com/office/drawing/2014/main" id="{96FE110F-C9E2-4DDF-9ED1-531501E873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0751" y="10553700"/>
          <a:ext cx="2724150" cy="1152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22972</xdr:colOff>
      <xdr:row>183</xdr:row>
      <xdr:rowOff>52487</xdr:rowOff>
    </xdr:from>
    <xdr:to>
      <xdr:col>2</xdr:col>
      <xdr:colOff>520566</xdr:colOff>
      <xdr:row>190</xdr:row>
      <xdr:rowOff>142875</xdr:rowOff>
    </xdr:to>
    <xdr:pic>
      <xdr:nvPicPr>
        <xdr:cNvPr id="15" name="Afbeelding 7" descr="sluis">
          <a:extLst>
            <a:ext uri="{FF2B5EF4-FFF2-40B4-BE49-F238E27FC236}">
              <a16:creationId xmlns:a16="http://schemas.microsoft.com/office/drawing/2014/main" id="{7A4DC5A4-329E-45F5-922C-2F26AEDB57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972" y="30865862"/>
          <a:ext cx="1764419" cy="1223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81803</xdr:colOff>
      <xdr:row>198</xdr:row>
      <xdr:rowOff>9448</xdr:rowOff>
    </xdr:from>
    <xdr:to>
      <xdr:col>9</xdr:col>
      <xdr:colOff>324971</xdr:colOff>
      <xdr:row>225</xdr:row>
      <xdr:rowOff>123263</xdr:rowOff>
    </xdr:to>
    <xdr:pic>
      <xdr:nvPicPr>
        <xdr:cNvPr id="16" name="Afbeelding 10" descr="route met pjil">
          <a:extLst>
            <a:ext uri="{FF2B5EF4-FFF2-40B4-BE49-F238E27FC236}">
              <a16:creationId xmlns:a16="http://schemas.microsoft.com/office/drawing/2014/main" id="{D1BE1288-4387-4AF4-BBEE-F3DB3F3460D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803" y="35880598"/>
          <a:ext cx="6320118" cy="448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567017</xdr:colOff>
      <xdr:row>183</xdr:row>
      <xdr:rowOff>70579</xdr:rowOff>
    </xdr:from>
    <xdr:to>
      <xdr:col>6</xdr:col>
      <xdr:colOff>624168</xdr:colOff>
      <xdr:row>196</xdr:row>
      <xdr:rowOff>35298</xdr:rowOff>
    </xdr:to>
    <xdr:pic>
      <xdr:nvPicPr>
        <xdr:cNvPr id="17" name="Afbeelding 9" descr="Voortknt Brderij">
          <a:extLst>
            <a:ext uri="{FF2B5EF4-FFF2-40B4-BE49-F238E27FC236}">
              <a16:creationId xmlns:a16="http://schemas.microsoft.com/office/drawing/2014/main" id="{22BC1DB3-FACC-4061-B121-FDB92E166C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33842" y="30883954"/>
          <a:ext cx="2895601" cy="2069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224120</xdr:colOff>
      <xdr:row>54</xdr:row>
      <xdr:rowOff>22412</xdr:rowOff>
    </xdr:from>
    <xdr:to>
      <xdr:col>9</xdr:col>
      <xdr:colOff>373235</xdr:colOff>
      <xdr:row>63</xdr:row>
      <xdr:rowOff>33579</xdr:rowOff>
    </xdr:to>
    <xdr:sp macro="" textlink="">
      <xdr:nvSpPr>
        <xdr:cNvPr id="18" name="Text Box 35">
          <a:extLst>
            <a:ext uri="{FF2B5EF4-FFF2-40B4-BE49-F238E27FC236}">
              <a16:creationId xmlns:a16="http://schemas.microsoft.com/office/drawing/2014/main" id="{2BD3787C-81DB-4D52-96C4-9AAF7F2FEA51}"/>
            </a:ext>
          </a:extLst>
        </xdr:cNvPr>
        <xdr:cNvSpPr txBox="1">
          <a:spLocks noChangeArrowheads="1"/>
        </xdr:cNvSpPr>
      </xdr:nvSpPr>
      <xdr:spPr bwMode="auto">
        <a:xfrm>
          <a:off x="2929220" y="10518962"/>
          <a:ext cx="3520965" cy="1468492"/>
        </a:xfrm>
        <a:prstGeom prst="rect">
          <a:avLst/>
        </a:prstGeom>
        <a:noFill/>
        <a:ln>
          <a:noFill/>
        </a:ln>
      </xdr:spPr>
      <xdr:txBody>
        <a:bodyPr vertOverflow="clip" wrap="square" lIns="91440" tIns="45720" rIns="91440" bIns="45720" anchor="t" upright="1"/>
        <a:lstStyle/>
        <a:p>
          <a:pPr algn="r" rtl="0">
            <a:defRPr sz="1000"/>
          </a:pPr>
          <a:r>
            <a:rPr lang="nl-NL" sz="800" b="0" i="1" u="none" strike="noStrike" baseline="0">
              <a:solidFill>
                <a:srgbClr val="000000"/>
              </a:solidFill>
              <a:latin typeface="Times New Roman"/>
              <a:cs typeface="Times New Roman"/>
            </a:rPr>
            <a:t>Kamer van Koophandel nummer: 02100647 </a:t>
          </a:r>
        </a:p>
        <a:p>
          <a:pPr algn="r" rtl="0">
            <a:defRPr sz="1000"/>
          </a:pPr>
          <a:r>
            <a:rPr lang="nl-NL" sz="800" b="0" i="1" u="none" strike="noStrike" baseline="0">
              <a:solidFill>
                <a:srgbClr val="000000"/>
              </a:solidFill>
              <a:latin typeface="Times New Roman"/>
              <a:cs typeface="Times New Roman"/>
            </a:rPr>
            <a:t>BTW nummer: NL 8184.87.100.B01</a:t>
          </a:r>
        </a:p>
        <a:p>
          <a:pPr algn="r" rtl="0">
            <a:defRPr sz="1000"/>
          </a:pPr>
          <a:r>
            <a:rPr lang="nl-NL" sz="800" b="0" i="1" u="none" strike="noStrike" baseline="0">
              <a:solidFill>
                <a:srgbClr val="000000"/>
              </a:solidFill>
              <a:latin typeface="Times New Roman"/>
              <a:cs typeface="Times New Roman"/>
            </a:rPr>
            <a:t>IBAN: NL11 ASNB 0707 3372 83</a:t>
          </a:r>
        </a:p>
        <a:p>
          <a:pPr algn="r" rtl="0">
            <a:defRPr sz="1000"/>
          </a:pPr>
          <a:r>
            <a:rPr lang="nl-NL" sz="800" b="0" i="1" u="none" strike="noStrike" baseline="0">
              <a:solidFill>
                <a:sysClr val="windowText" lastClr="000000"/>
              </a:solidFill>
              <a:latin typeface="Times New Roman" panose="02020603050405020304" pitchFamily="18" charset="0"/>
              <a:cs typeface="Times New Roman" panose="02020603050405020304" pitchFamily="18" charset="0"/>
            </a:rPr>
            <a:t>t.n.v B en/of C Meijer</a:t>
          </a:r>
        </a:p>
        <a:p>
          <a:pPr algn="r" rtl="0">
            <a:defRPr sz="1000"/>
          </a:pPr>
          <a:endParaRPr lang="nl-NL" sz="1200" b="0" i="0" u="none" strike="noStrike" baseline="0">
            <a:solidFill>
              <a:srgbClr val="000000"/>
            </a:solidFill>
            <a:latin typeface="Times New Roman"/>
            <a:cs typeface="Times New Roman"/>
          </a:endParaRPr>
        </a:p>
        <a:p>
          <a:pPr algn="r" rtl="0">
            <a:defRPr sz="1000"/>
          </a:pPr>
          <a:endParaRPr lang="nl-NL" sz="1200" b="0" i="0" u="none" strike="noStrike" baseline="0">
            <a:solidFill>
              <a:srgbClr val="000000"/>
            </a:solidFill>
            <a:latin typeface="Times New Roman"/>
            <a:cs typeface="Times New Roman"/>
          </a:endParaRPr>
        </a:p>
      </xdr:txBody>
    </xdr:sp>
    <xdr:clientData/>
  </xdr:twoCellAnchor>
  <xdr:twoCellAnchor editAs="oneCell">
    <xdr:from>
      <xdr:col>7</xdr:col>
      <xdr:colOff>47625</xdr:colOff>
      <xdr:row>183</xdr:row>
      <xdr:rowOff>66675</xdr:rowOff>
    </xdr:from>
    <xdr:to>
      <xdr:col>9</xdr:col>
      <xdr:colOff>441752</xdr:colOff>
      <xdr:row>197</xdr:row>
      <xdr:rowOff>76200</xdr:rowOff>
    </xdr:to>
    <xdr:pic>
      <xdr:nvPicPr>
        <xdr:cNvPr id="3" name="Afbeelding 2">
          <a:extLst>
            <a:ext uri="{FF2B5EF4-FFF2-40B4-BE49-F238E27FC236}">
              <a16:creationId xmlns:a16="http://schemas.microsoft.com/office/drawing/2014/main" id="{59B3EE26-0E47-CBDB-BB1B-68862468DC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10125" y="30880050"/>
          <a:ext cx="1708577" cy="2276475"/>
        </a:xfrm>
        <a:prstGeom prst="rect">
          <a:avLst/>
        </a:prstGeom>
        <a:noFill/>
        <a:ln>
          <a:noFill/>
        </a:ln>
      </xdr:spPr>
    </xdr:pic>
    <xdr:clientData/>
  </xdr:twoCellAnchor>
  <xdr:twoCellAnchor>
    <xdr:from>
      <xdr:col>0</xdr:col>
      <xdr:colOff>32497</xdr:colOff>
      <xdr:row>183</xdr:row>
      <xdr:rowOff>52487</xdr:rowOff>
    </xdr:from>
    <xdr:to>
      <xdr:col>2</xdr:col>
      <xdr:colOff>475163</xdr:colOff>
      <xdr:row>190</xdr:row>
      <xdr:rowOff>104775</xdr:rowOff>
    </xdr:to>
    <xdr:pic>
      <xdr:nvPicPr>
        <xdr:cNvPr id="4" name="Afbeelding 7" descr="sluis">
          <a:extLst>
            <a:ext uri="{FF2B5EF4-FFF2-40B4-BE49-F238E27FC236}">
              <a16:creationId xmlns:a16="http://schemas.microsoft.com/office/drawing/2014/main" id="{6F3C9C1D-F5A5-470B-A2BA-5DE988287E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497" y="22836287"/>
          <a:ext cx="1709491" cy="1185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557492</xdr:colOff>
      <xdr:row>183</xdr:row>
      <xdr:rowOff>89629</xdr:rowOff>
    </xdr:from>
    <xdr:to>
      <xdr:col>6</xdr:col>
      <xdr:colOff>614643</xdr:colOff>
      <xdr:row>196</xdr:row>
      <xdr:rowOff>54348</xdr:rowOff>
    </xdr:to>
    <xdr:pic>
      <xdr:nvPicPr>
        <xdr:cNvPr id="5" name="Afbeelding 9" descr="Voortknt Brderij">
          <a:extLst>
            <a:ext uri="{FF2B5EF4-FFF2-40B4-BE49-F238E27FC236}">
              <a16:creationId xmlns:a16="http://schemas.microsoft.com/office/drawing/2014/main" id="{022C5EC3-BA95-474B-9234-726CE1F4E7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24317" y="30903004"/>
          <a:ext cx="2895601" cy="2069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183</xdr:row>
      <xdr:rowOff>85725</xdr:rowOff>
    </xdr:from>
    <xdr:to>
      <xdr:col>9</xdr:col>
      <xdr:colOff>454620</xdr:colOff>
      <xdr:row>197</xdr:row>
      <xdr:rowOff>112395</xdr:rowOff>
    </xdr:to>
    <xdr:pic>
      <xdr:nvPicPr>
        <xdr:cNvPr id="6" name="Afbeelding 5">
          <a:extLst>
            <a:ext uri="{FF2B5EF4-FFF2-40B4-BE49-F238E27FC236}">
              <a16:creationId xmlns:a16="http://schemas.microsoft.com/office/drawing/2014/main" id="{B0BCB93D-49AE-4CAC-8677-015CA9CA803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10125" y="30899100"/>
          <a:ext cx="1721445" cy="229362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228600</xdr:colOff>
      <xdr:row>0</xdr:row>
      <xdr:rowOff>19050</xdr:rowOff>
    </xdr:from>
    <xdr:to>
      <xdr:col>3</xdr:col>
      <xdr:colOff>247650</xdr:colOff>
      <xdr:row>9</xdr:row>
      <xdr:rowOff>0</xdr:rowOff>
    </xdr:to>
    <xdr:sp macro="" textlink="">
      <xdr:nvSpPr>
        <xdr:cNvPr id="2" name="Rectangle 1">
          <a:extLst>
            <a:ext uri="{FF2B5EF4-FFF2-40B4-BE49-F238E27FC236}">
              <a16:creationId xmlns:a16="http://schemas.microsoft.com/office/drawing/2014/main" id="{E5961FFC-7DDB-4055-BE76-2BAB79350C84}"/>
            </a:ext>
          </a:extLst>
        </xdr:cNvPr>
        <xdr:cNvSpPr>
          <a:spLocks noChangeArrowheads="1"/>
        </xdr:cNvSpPr>
      </xdr:nvSpPr>
      <xdr:spPr bwMode="auto">
        <a:xfrm>
          <a:off x="228600" y="19050"/>
          <a:ext cx="160972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nl-NL" sz="800" b="0" i="1" u="none" strike="noStrike" baseline="0">
              <a:solidFill>
                <a:srgbClr val="000000"/>
              </a:solidFill>
              <a:latin typeface="Times New Roman"/>
              <a:cs typeface="Times New Roman"/>
            </a:rPr>
            <a:t>Recreatieboerderij</a:t>
          </a:r>
        </a:p>
        <a:p>
          <a:pPr algn="l" rtl="0">
            <a:defRPr sz="1000"/>
          </a:pPr>
          <a:r>
            <a:rPr lang="nl-NL" sz="1200" b="0" i="1" u="none" strike="noStrike" baseline="0">
              <a:solidFill>
                <a:srgbClr val="990000"/>
              </a:solidFill>
              <a:latin typeface="Monotype Corsiva"/>
            </a:rPr>
            <a:t>De Waddenhoeve</a:t>
          </a:r>
        </a:p>
        <a:p>
          <a:pPr algn="l" rtl="0">
            <a:defRPr sz="1000"/>
          </a:pPr>
          <a:r>
            <a:rPr lang="nl-NL" sz="800" b="0" i="1" u="none" strike="noStrike" baseline="0">
              <a:solidFill>
                <a:srgbClr val="000000"/>
              </a:solidFill>
              <a:latin typeface="Times New Roman"/>
              <a:cs typeface="Times New Roman"/>
            </a:rPr>
            <a:t>Middendijk 2</a:t>
          </a:r>
        </a:p>
        <a:p>
          <a:pPr algn="l" rtl="0">
            <a:defRPr sz="1000"/>
          </a:pPr>
          <a:r>
            <a:rPr lang="nl-NL" sz="800" b="0" i="1" u="none" strike="noStrike" baseline="0">
              <a:solidFill>
                <a:srgbClr val="000000"/>
              </a:solidFill>
              <a:latin typeface="Times New Roman"/>
              <a:cs typeface="Times New Roman"/>
            </a:rPr>
            <a:t>9988 TC Noordpolderzijl</a:t>
          </a:r>
        </a:p>
        <a:p>
          <a:pPr algn="l" rtl="0">
            <a:defRPr sz="1000"/>
          </a:pPr>
          <a:r>
            <a:rPr lang="nl-NL" sz="800" b="0" i="1" u="none" strike="noStrike" baseline="0">
              <a:solidFill>
                <a:srgbClr val="000000"/>
              </a:solidFill>
              <a:latin typeface="Times New Roman"/>
              <a:cs typeface="Times New Roman"/>
            </a:rPr>
            <a:t>tel.: 0595-426008</a:t>
          </a:r>
        </a:p>
        <a:p>
          <a:pPr algn="l" rtl="0">
            <a:defRPr sz="1000"/>
          </a:pPr>
          <a:r>
            <a:rPr lang="nl-NL" sz="800" b="0" i="1" u="none" strike="noStrike" baseline="0">
              <a:solidFill>
                <a:srgbClr val="000000"/>
              </a:solidFill>
              <a:latin typeface="Times New Roman"/>
              <a:cs typeface="Times New Roman"/>
            </a:rPr>
            <a:t>Mobiel:06 293 777 63</a:t>
          </a:r>
        </a:p>
        <a:p>
          <a:pPr algn="l" rtl="0">
            <a:defRPr sz="1000"/>
          </a:pPr>
          <a:r>
            <a:rPr lang="nl-NL" sz="800" b="0" i="1" u="none" strike="noStrike" baseline="0">
              <a:solidFill>
                <a:srgbClr val="0000FF"/>
              </a:solidFill>
              <a:latin typeface="Times New Roman"/>
              <a:cs typeface="Times New Roman"/>
            </a:rPr>
            <a:t>summercamp@kpnplanet.nl</a:t>
          </a:r>
        </a:p>
      </xdr:txBody>
    </xdr:sp>
    <xdr:clientData/>
  </xdr:twoCellAnchor>
  <xdr:twoCellAnchor>
    <xdr:from>
      <xdr:col>5</xdr:col>
      <xdr:colOff>295275</xdr:colOff>
      <xdr:row>0</xdr:row>
      <xdr:rowOff>19050</xdr:rowOff>
    </xdr:from>
    <xdr:to>
      <xdr:col>10</xdr:col>
      <xdr:colOff>349140</xdr:colOff>
      <xdr:row>9</xdr:row>
      <xdr:rowOff>30217</xdr:rowOff>
    </xdr:to>
    <xdr:sp macro="" textlink="">
      <xdr:nvSpPr>
        <xdr:cNvPr id="7" name="Text Box 35">
          <a:extLst>
            <a:ext uri="{FF2B5EF4-FFF2-40B4-BE49-F238E27FC236}">
              <a16:creationId xmlns:a16="http://schemas.microsoft.com/office/drawing/2014/main" id="{E848ED08-5E45-4B6B-8798-CB76BEDFA4E5}"/>
            </a:ext>
          </a:extLst>
        </xdr:cNvPr>
        <xdr:cNvSpPr txBox="1">
          <a:spLocks noChangeArrowheads="1"/>
        </xdr:cNvSpPr>
      </xdr:nvSpPr>
      <xdr:spPr bwMode="auto">
        <a:xfrm>
          <a:off x="3162300" y="19050"/>
          <a:ext cx="3520965" cy="1468492"/>
        </a:xfrm>
        <a:prstGeom prst="rect">
          <a:avLst/>
        </a:prstGeom>
        <a:noFill/>
        <a:ln>
          <a:noFill/>
        </a:ln>
      </xdr:spPr>
      <xdr:txBody>
        <a:bodyPr vertOverflow="clip" wrap="square" lIns="91440" tIns="45720" rIns="91440" bIns="45720" anchor="t" upright="1"/>
        <a:lstStyle/>
        <a:p>
          <a:pPr algn="r" rtl="0">
            <a:defRPr sz="1000"/>
          </a:pPr>
          <a:r>
            <a:rPr lang="nl-NL" sz="800" b="0" i="1" u="none" strike="noStrike" baseline="0">
              <a:solidFill>
                <a:srgbClr val="000000"/>
              </a:solidFill>
              <a:latin typeface="Times New Roman"/>
              <a:cs typeface="Times New Roman"/>
            </a:rPr>
            <a:t>Kamer van Koophandel nummer: 02100647 </a:t>
          </a:r>
        </a:p>
        <a:p>
          <a:pPr algn="r" rtl="0">
            <a:defRPr sz="1000"/>
          </a:pPr>
          <a:r>
            <a:rPr lang="nl-NL" sz="800" b="0" i="1" u="none" strike="noStrike" baseline="0">
              <a:solidFill>
                <a:srgbClr val="000000"/>
              </a:solidFill>
              <a:latin typeface="Times New Roman"/>
              <a:cs typeface="Times New Roman"/>
            </a:rPr>
            <a:t>BTW nummer: NL 8184.87.100.B01</a:t>
          </a:r>
        </a:p>
        <a:p>
          <a:pPr algn="r" rtl="0">
            <a:defRPr sz="1000"/>
          </a:pPr>
          <a:r>
            <a:rPr lang="nl-NL" sz="800" b="0" i="1" u="none" strike="noStrike" baseline="0">
              <a:solidFill>
                <a:srgbClr val="000000"/>
              </a:solidFill>
              <a:latin typeface="Times New Roman"/>
              <a:cs typeface="Times New Roman"/>
            </a:rPr>
            <a:t>IBAN: NL11 ASNB 0707 3372 83</a:t>
          </a:r>
        </a:p>
        <a:p>
          <a:pPr algn="r" rtl="0">
            <a:defRPr sz="1000"/>
          </a:pPr>
          <a:r>
            <a:rPr lang="nl-NL" sz="800" b="0" i="1" u="none" strike="noStrike" baseline="0">
              <a:solidFill>
                <a:sysClr val="windowText" lastClr="000000"/>
              </a:solidFill>
              <a:latin typeface="Times New Roman" panose="02020603050405020304" pitchFamily="18" charset="0"/>
              <a:cs typeface="Times New Roman" panose="02020603050405020304" pitchFamily="18" charset="0"/>
            </a:rPr>
            <a:t>t.n.v B en/of C Meijer</a:t>
          </a:r>
        </a:p>
        <a:p>
          <a:pPr algn="r" rtl="0">
            <a:defRPr sz="1000"/>
          </a:pPr>
          <a:endParaRPr lang="nl-NL" sz="1200" b="0" i="0" u="none" strike="noStrike" baseline="0">
            <a:solidFill>
              <a:srgbClr val="000000"/>
            </a:solidFill>
            <a:latin typeface="Times New Roman"/>
            <a:cs typeface="Times New Roman"/>
          </a:endParaRPr>
        </a:p>
        <a:p>
          <a:pPr algn="r" rtl="0">
            <a:defRPr sz="1000"/>
          </a:pPr>
          <a:endParaRPr lang="nl-NL" sz="1200" b="0" i="0" u="none" strike="noStrike" baseline="0">
            <a:solidFill>
              <a:srgbClr val="000000"/>
            </a:solidFill>
            <a:latin typeface="Times New Roman"/>
            <a:cs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58</xdr:col>
      <xdr:colOff>33130</xdr:colOff>
      <xdr:row>15</xdr:row>
      <xdr:rowOff>115958</xdr:rowOff>
    </xdr:to>
    <xdr:sp macro="" textlink="">
      <xdr:nvSpPr>
        <xdr:cNvPr id="3" name="Rechthoek 2">
          <a:extLst>
            <a:ext uri="{FF2B5EF4-FFF2-40B4-BE49-F238E27FC236}">
              <a16:creationId xmlns:a16="http://schemas.microsoft.com/office/drawing/2014/main" id="{5792C146-63CD-494B-B2CE-F3DBA45DD6E6}"/>
            </a:ext>
          </a:extLst>
        </xdr:cNvPr>
        <xdr:cNvSpPr/>
      </xdr:nvSpPr>
      <xdr:spPr>
        <a:xfrm>
          <a:off x="0" y="0"/>
          <a:ext cx="27432000" cy="26670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33130</xdr:colOff>
      <xdr:row>23</xdr:row>
      <xdr:rowOff>91110</xdr:rowOff>
    </xdr:from>
    <xdr:to>
      <xdr:col>15</xdr:col>
      <xdr:colOff>115956</xdr:colOff>
      <xdr:row>31</xdr:row>
      <xdr:rowOff>140807</xdr:rowOff>
    </xdr:to>
    <xdr:sp macro="" textlink="">
      <xdr:nvSpPr>
        <xdr:cNvPr id="2" name="Tekstvak 1">
          <a:hlinkClick xmlns:r="http://schemas.openxmlformats.org/officeDocument/2006/relationships" r:id="rId1" tooltip="Klik hier om verder te gaan"/>
          <a:extLst>
            <a:ext uri="{FF2B5EF4-FFF2-40B4-BE49-F238E27FC236}">
              <a16:creationId xmlns:a16="http://schemas.microsoft.com/office/drawing/2014/main" id="{66A15F8C-A603-4FC0-88DA-A29686F6DDED}"/>
            </a:ext>
          </a:extLst>
        </xdr:cNvPr>
        <xdr:cNvSpPr txBox="1"/>
      </xdr:nvSpPr>
      <xdr:spPr>
        <a:xfrm>
          <a:off x="8613913" y="3901110"/>
          <a:ext cx="3760304" cy="1374914"/>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050"/>
            <a:t>Welkom bij het Kano-Avontuur</a:t>
          </a:r>
        </a:p>
        <a:p>
          <a:pPr algn="ctr"/>
          <a:r>
            <a:rPr lang="nl-NL" sz="1050"/>
            <a:t>Klik eerst op: "</a:t>
          </a:r>
          <a:r>
            <a:rPr lang="nl-NL" sz="1050" b="1"/>
            <a:t>Bewerken inschakelen</a:t>
          </a:r>
          <a:r>
            <a:rPr lang="nl-NL" sz="1050"/>
            <a:t>" op de gele balk hierboven.</a:t>
          </a:r>
        </a:p>
        <a:p>
          <a:pPr algn="ctr"/>
          <a:r>
            <a:rPr lang="nl-NL" sz="1050"/>
            <a:t>Anders werkt het bestandje niet. Je kunt dit bestand gerust vertrouwen.</a:t>
          </a:r>
        </a:p>
      </xdr:txBody>
    </xdr:sp>
    <xdr:clientData/>
  </xdr:twoCellAnchor>
  <xdr:twoCellAnchor>
    <xdr:from>
      <xdr:col>11</xdr:col>
      <xdr:colOff>397563</xdr:colOff>
      <xdr:row>16</xdr:row>
      <xdr:rowOff>33131</xdr:rowOff>
    </xdr:from>
    <xdr:to>
      <xdr:col>12</xdr:col>
      <xdr:colOff>281607</xdr:colOff>
      <xdr:row>25</xdr:row>
      <xdr:rowOff>74544</xdr:rowOff>
    </xdr:to>
    <xdr:sp macro="" textlink="">
      <xdr:nvSpPr>
        <xdr:cNvPr id="3" name="Pijl: omhoog 2">
          <a:extLst>
            <a:ext uri="{FF2B5EF4-FFF2-40B4-BE49-F238E27FC236}">
              <a16:creationId xmlns:a16="http://schemas.microsoft.com/office/drawing/2014/main" id="{7B1180D3-D1A0-4D87-AA8B-2561CD541B8D}"/>
            </a:ext>
          </a:extLst>
        </xdr:cNvPr>
        <xdr:cNvSpPr/>
      </xdr:nvSpPr>
      <xdr:spPr>
        <a:xfrm>
          <a:off x="10204172" y="2683566"/>
          <a:ext cx="496957" cy="1532282"/>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16</xdr:col>
      <xdr:colOff>0</xdr:colOff>
      <xdr:row>35</xdr:row>
      <xdr:rowOff>16565</xdr:rowOff>
    </xdr:from>
    <xdr:to>
      <xdr:col>19</xdr:col>
      <xdr:colOff>422413</xdr:colOff>
      <xdr:row>39</xdr:row>
      <xdr:rowOff>149087</xdr:rowOff>
    </xdr:to>
    <xdr:sp macro="" textlink="">
      <xdr:nvSpPr>
        <xdr:cNvPr id="4" name="Pijl: rechts 3">
          <a:hlinkClick xmlns:r="http://schemas.openxmlformats.org/officeDocument/2006/relationships" r:id="rId1" tooltip="Klik hier om verder te gaan"/>
          <a:extLst>
            <a:ext uri="{FF2B5EF4-FFF2-40B4-BE49-F238E27FC236}">
              <a16:creationId xmlns:a16="http://schemas.microsoft.com/office/drawing/2014/main" id="{8BE718FC-B5C2-48B2-BF26-555705F01FCF}"/>
            </a:ext>
          </a:extLst>
        </xdr:cNvPr>
        <xdr:cNvSpPr/>
      </xdr:nvSpPr>
      <xdr:spPr>
        <a:xfrm>
          <a:off x="12871174" y="5814391"/>
          <a:ext cx="2261152" cy="79513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a:t>VERDER</a:t>
          </a:r>
          <a:r>
            <a:rPr lang="nl-NL" sz="1100"/>
            <a:t>   (klik)</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0</xdr:colOff>
      <xdr:row>22</xdr:row>
      <xdr:rowOff>0</xdr:rowOff>
    </xdr:from>
    <xdr:to>
      <xdr:col>24</xdr:col>
      <xdr:colOff>432352</xdr:colOff>
      <xdr:row>25</xdr:row>
      <xdr:rowOff>109331</xdr:rowOff>
    </xdr:to>
    <xdr:sp macro="" textlink="">
      <xdr:nvSpPr>
        <xdr:cNvPr id="7" name="Pijl: rechts 6">
          <a:hlinkClick xmlns:r="http://schemas.openxmlformats.org/officeDocument/2006/relationships" r:id="rId1" tooltip="Klik hier om verder te gaan"/>
          <a:extLst>
            <a:ext uri="{FF2B5EF4-FFF2-40B4-BE49-F238E27FC236}">
              <a16:creationId xmlns:a16="http://schemas.microsoft.com/office/drawing/2014/main" id="{1C9A9A48-F253-400E-AEAF-9B2B85F779A4}"/>
            </a:ext>
          </a:extLst>
        </xdr:cNvPr>
        <xdr:cNvSpPr/>
      </xdr:nvSpPr>
      <xdr:spPr>
        <a:xfrm>
          <a:off x="12801600" y="5143500"/>
          <a:ext cx="2261152" cy="79513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2000"/>
            <a:t>VERDER</a:t>
          </a:r>
          <a:r>
            <a:rPr lang="nl-NL" sz="1100"/>
            <a:t>   (klik)</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571500</xdr:colOff>
      <xdr:row>0</xdr:row>
      <xdr:rowOff>0</xdr:rowOff>
    </xdr:from>
    <xdr:to>
      <xdr:col>60</xdr:col>
      <xdr:colOff>85725</xdr:colOff>
      <xdr:row>31</xdr:row>
      <xdr:rowOff>104775</xdr:rowOff>
    </xdr:to>
    <xdr:sp macro="" textlink="">
      <xdr:nvSpPr>
        <xdr:cNvPr id="2" name="Tekstvak 1">
          <a:hlinkClick xmlns:r="http://schemas.openxmlformats.org/officeDocument/2006/relationships" r:id="rId1"/>
          <a:extLst>
            <a:ext uri="{FF2B5EF4-FFF2-40B4-BE49-F238E27FC236}">
              <a16:creationId xmlns:a16="http://schemas.microsoft.com/office/drawing/2014/main" id="{EC2A9FF7-82B6-4041-84CC-76A015D9DB18}"/>
            </a:ext>
          </a:extLst>
        </xdr:cNvPr>
        <xdr:cNvSpPr txBox="1"/>
      </xdr:nvSpPr>
      <xdr:spPr>
        <a:xfrm>
          <a:off x="22250400" y="0"/>
          <a:ext cx="15973425" cy="7458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3</xdr:col>
      <xdr:colOff>600075</xdr:colOff>
      <xdr:row>20</xdr:row>
      <xdr:rowOff>47625</xdr:rowOff>
    </xdr:from>
    <xdr:to>
      <xdr:col>6</xdr:col>
      <xdr:colOff>238125</xdr:colOff>
      <xdr:row>23</xdr:row>
      <xdr:rowOff>9525</xdr:rowOff>
    </xdr:to>
    <xdr:sp macro="" textlink="">
      <xdr:nvSpPr>
        <xdr:cNvPr id="3" name="Pijl: links 2">
          <a:hlinkClick xmlns:r="http://schemas.openxmlformats.org/officeDocument/2006/relationships" r:id="rId2" tooltip="terug naar home"/>
          <a:extLst>
            <a:ext uri="{FF2B5EF4-FFF2-40B4-BE49-F238E27FC236}">
              <a16:creationId xmlns:a16="http://schemas.microsoft.com/office/drawing/2014/main" id="{F703B04B-4C80-4CDE-9B24-B7686D46A931}"/>
            </a:ext>
          </a:extLst>
        </xdr:cNvPr>
        <xdr:cNvSpPr/>
      </xdr:nvSpPr>
      <xdr:spPr>
        <a:xfrm>
          <a:off x="3600450" y="5248275"/>
          <a:ext cx="1466850" cy="6381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600" b="1"/>
            <a:t>TERUG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34</xdr:col>
      <xdr:colOff>0</xdr:colOff>
      <xdr:row>0</xdr:row>
      <xdr:rowOff>0</xdr:rowOff>
    </xdr:from>
    <xdr:to>
      <xdr:col>60</xdr:col>
      <xdr:colOff>123825</xdr:colOff>
      <xdr:row>30</xdr:row>
      <xdr:rowOff>152400</xdr:rowOff>
    </xdr:to>
    <xdr:sp macro="" textlink="">
      <xdr:nvSpPr>
        <xdr:cNvPr id="2" name="Tekstvak 1">
          <a:hlinkClick xmlns:r="http://schemas.openxmlformats.org/officeDocument/2006/relationships" r:id="rId1"/>
          <a:extLst>
            <a:ext uri="{FF2B5EF4-FFF2-40B4-BE49-F238E27FC236}">
              <a16:creationId xmlns:a16="http://schemas.microsoft.com/office/drawing/2014/main" id="{1EB9DAEA-91A8-412C-A2A3-859ECFBC8D44}"/>
            </a:ext>
          </a:extLst>
        </xdr:cNvPr>
        <xdr:cNvSpPr txBox="1"/>
      </xdr:nvSpPr>
      <xdr:spPr>
        <a:xfrm>
          <a:off x="21116925" y="0"/>
          <a:ext cx="15973425" cy="7458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514350</xdr:colOff>
      <xdr:row>42</xdr:row>
      <xdr:rowOff>47625</xdr:rowOff>
    </xdr:from>
    <xdr:to>
      <xdr:col>21</xdr:col>
      <xdr:colOff>23495</xdr:colOff>
      <xdr:row>52</xdr:row>
      <xdr:rowOff>156210</xdr:rowOff>
    </xdr:to>
    <xdr:pic>
      <xdr:nvPicPr>
        <xdr:cNvPr id="5" name="Afbeelding 4" descr="Therm-a-Rest NeoAir Trekker Reg W - Slaapmat - Lime Punch">
          <a:extLst>
            <a:ext uri="{FF2B5EF4-FFF2-40B4-BE49-F238E27FC236}">
              <a16:creationId xmlns:a16="http://schemas.microsoft.com/office/drawing/2014/main" id="{AB2953E0-CDED-46B3-8779-8334B9DD11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20550" y="8277225"/>
          <a:ext cx="1947545" cy="1727835"/>
        </a:xfrm>
        <a:prstGeom prst="rect">
          <a:avLst/>
        </a:prstGeom>
        <a:noFill/>
        <a:ln>
          <a:noFill/>
        </a:ln>
      </xdr:spPr>
    </xdr:pic>
    <xdr:clientData/>
  </xdr:twoCellAnchor>
  <xdr:twoCellAnchor editAs="oneCell">
    <xdr:from>
      <xdr:col>17</xdr:col>
      <xdr:colOff>485775</xdr:colOff>
      <xdr:row>54</xdr:row>
      <xdr:rowOff>95249</xdr:rowOff>
    </xdr:from>
    <xdr:to>
      <xdr:col>20</xdr:col>
      <xdr:colOff>600075</xdr:colOff>
      <xdr:row>64</xdr:row>
      <xdr:rowOff>66674</xdr:rowOff>
    </xdr:to>
    <xdr:pic>
      <xdr:nvPicPr>
        <xdr:cNvPr id="6" name="Afbeelding 5" descr="F:\KANOVAKANTIE\eig fotoos kanovak\1 (19).JPG">
          <a:extLst>
            <a:ext uri="{FF2B5EF4-FFF2-40B4-BE49-F238E27FC236}">
              <a16:creationId xmlns:a16="http://schemas.microsoft.com/office/drawing/2014/main" id="{048C4982-5DA0-44EF-83EE-7F5835AB97E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91975" y="10315574"/>
          <a:ext cx="1943100" cy="1590675"/>
        </a:xfrm>
        <a:prstGeom prst="rect">
          <a:avLst/>
        </a:prstGeom>
        <a:noFill/>
        <a:ln>
          <a:noFill/>
        </a:ln>
      </xdr:spPr>
    </xdr:pic>
    <xdr:clientData/>
  </xdr:twoCellAnchor>
  <xdr:twoCellAnchor editAs="oneCell">
    <xdr:from>
      <xdr:col>17</xdr:col>
      <xdr:colOff>423241</xdr:colOff>
      <xdr:row>9</xdr:row>
      <xdr:rowOff>48860</xdr:rowOff>
    </xdr:from>
    <xdr:to>
      <xdr:col>21</xdr:col>
      <xdr:colOff>124239</xdr:colOff>
      <xdr:row>18</xdr:row>
      <xdr:rowOff>130858</xdr:rowOff>
    </xdr:to>
    <xdr:pic>
      <xdr:nvPicPr>
        <xdr:cNvPr id="7" name="Afbeelding 6" descr="https://www.oppad.nl/wp-content/uploads/msr-nook.jpg">
          <a:extLst>
            <a:ext uri="{FF2B5EF4-FFF2-40B4-BE49-F238E27FC236}">
              <a16:creationId xmlns:a16="http://schemas.microsoft.com/office/drawing/2014/main" id="{3D5F9943-3EB3-4F8C-A28E-0E5E1D086D74}"/>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29441" y="2877785"/>
          <a:ext cx="2139398" cy="1539323"/>
        </a:xfrm>
        <a:prstGeom prst="rect">
          <a:avLst/>
        </a:prstGeom>
        <a:noFill/>
        <a:ln>
          <a:noFill/>
        </a:ln>
      </xdr:spPr>
    </xdr:pic>
    <xdr:clientData/>
  </xdr:twoCellAnchor>
  <xdr:twoCellAnchor editAs="oneCell">
    <xdr:from>
      <xdr:col>17</xdr:col>
      <xdr:colOff>444363</xdr:colOff>
      <xdr:row>19</xdr:row>
      <xdr:rowOff>134585</xdr:rowOff>
    </xdr:from>
    <xdr:to>
      <xdr:col>21</xdr:col>
      <xdr:colOff>298174</xdr:colOff>
      <xdr:row>29</xdr:row>
      <xdr:rowOff>46375</xdr:rowOff>
    </xdr:to>
    <xdr:pic>
      <xdr:nvPicPr>
        <xdr:cNvPr id="8" name="Afbeelding 7" descr="F:\Actueel\WEBSITE KANO 2017\fotoos offerte\familietent.jpg">
          <a:extLst>
            <a:ext uri="{FF2B5EF4-FFF2-40B4-BE49-F238E27FC236}">
              <a16:creationId xmlns:a16="http://schemas.microsoft.com/office/drawing/2014/main" id="{CA717AFE-FD80-4BA2-8347-3EC3BBCDAFA4}"/>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950563" y="4601810"/>
          <a:ext cx="2292211" cy="1559615"/>
        </a:xfrm>
        <a:prstGeom prst="rect">
          <a:avLst/>
        </a:prstGeom>
        <a:noFill/>
        <a:ln>
          <a:noFill/>
        </a:ln>
      </xdr:spPr>
    </xdr:pic>
    <xdr:clientData/>
  </xdr:twoCellAnchor>
  <xdr:twoCellAnchor>
    <xdr:from>
      <xdr:col>37</xdr:col>
      <xdr:colOff>0</xdr:colOff>
      <xdr:row>0</xdr:row>
      <xdr:rowOff>0</xdr:rowOff>
    </xdr:from>
    <xdr:to>
      <xdr:col>63</xdr:col>
      <xdr:colOff>123825</xdr:colOff>
      <xdr:row>37</xdr:row>
      <xdr:rowOff>57150</xdr:rowOff>
    </xdr:to>
    <xdr:sp macro="" textlink="">
      <xdr:nvSpPr>
        <xdr:cNvPr id="9" name="Tekstvak 8">
          <a:hlinkClick xmlns:r="http://schemas.openxmlformats.org/officeDocument/2006/relationships" r:id="rId5"/>
          <a:extLst>
            <a:ext uri="{FF2B5EF4-FFF2-40B4-BE49-F238E27FC236}">
              <a16:creationId xmlns:a16="http://schemas.microsoft.com/office/drawing/2014/main" id="{A840E124-6C95-4F53-BD2B-F53D41875E11}"/>
            </a:ext>
          </a:extLst>
        </xdr:cNvPr>
        <xdr:cNvSpPr txBox="1"/>
      </xdr:nvSpPr>
      <xdr:spPr>
        <a:xfrm>
          <a:off x="22907625" y="0"/>
          <a:ext cx="15973425" cy="7458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editAs="oneCell">
    <xdr:from>
      <xdr:col>17</xdr:col>
      <xdr:colOff>438150</xdr:colOff>
      <xdr:row>30</xdr:row>
      <xdr:rowOff>85725</xdr:rowOff>
    </xdr:from>
    <xdr:to>
      <xdr:col>21</xdr:col>
      <xdr:colOff>316431</xdr:colOff>
      <xdr:row>41</xdr:row>
      <xdr:rowOff>42061</xdr:rowOff>
    </xdr:to>
    <xdr:pic>
      <xdr:nvPicPr>
        <xdr:cNvPr id="3" name="Afbeelding 2">
          <a:extLst>
            <a:ext uri="{FF2B5EF4-FFF2-40B4-BE49-F238E27FC236}">
              <a16:creationId xmlns:a16="http://schemas.microsoft.com/office/drawing/2014/main" id="{E7191D8D-52DB-1967-C38E-B4FCC2A6424A}"/>
            </a:ext>
          </a:extLst>
        </xdr:cNvPr>
        <xdr:cNvPicPr>
          <a:picLocks noChangeAspect="1"/>
        </xdr:cNvPicPr>
      </xdr:nvPicPr>
      <xdr:blipFill>
        <a:blip xmlns:r="http://schemas.openxmlformats.org/officeDocument/2006/relationships" r:embed="rId6"/>
        <a:stretch>
          <a:fillRect/>
        </a:stretch>
      </xdr:blipFill>
      <xdr:spPr>
        <a:xfrm>
          <a:off x="11010900" y="6353175"/>
          <a:ext cx="2316681" cy="173751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25</xdr:col>
      <xdr:colOff>0</xdr:colOff>
      <xdr:row>0</xdr:row>
      <xdr:rowOff>0</xdr:rowOff>
    </xdr:from>
    <xdr:to>
      <xdr:col>51</xdr:col>
      <xdr:colOff>123825</xdr:colOff>
      <xdr:row>41</xdr:row>
      <xdr:rowOff>38100</xdr:rowOff>
    </xdr:to>
    <xdr:sp macro="" textlink="">
      <xdr:nvSpPr>
        <xdr:cNvPr id="2" name="Tekstvak 1">
          <a:hlinkClick xmlns:r="http://schemas.openxmlformats.org/officeDocument/2006/relationships" r:id="rId1"/>
          <a:extLst>
            <a:ext uri="{FF2B5EF4-FFF2-40B4-BE49-F238E27FC236}">
              <a16:creationId xmlns:a16="http://schemas.microsoft.com/office/drawing/2014/main" id="{069ED028-9F2C-4D88-99FF-FCA0C1F9D3CF}"/>
            </a:ext>
          </a:extLst>
        </xdr:cNvPr>
        <xdr:cNvSpPr txBox="1"/>
      </xdr:nvSpPr>
      <xdr:spPr>
        <a:xfrm>
          <a:off x="23736300" y="0"/>
          <a:ext cx="15973425" cy="833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17</xdr:col>
      <xdr:colOff>381000</xdr:colOff>
      <xdr:row>9</xdr:row>
      <xdr:rowOff>95249</xdr:rowOff>
    </xdr:from>
    <xdr:to>
      <xdr:col>24</xdr:col>
      <xdr:colOff>24251</xdr:colOff>
      <xdr:row>17</xdr:row>
      <xdr:rowOff>104774</xdr:rowOff>
    </xdr:to>
    <xdr:pic>
      <xdr:nvPicPr>
        <xdr:cNvPr id="7" name="Afbeelding 6">
          <a:extLst>
            <a:ext uri="{FF2B5EF4-FFF2-40B4-BE49-F238E27FC236}">
              <a16:creationId xmlns:a16="http://schemas.microsoft.com/office/drawing/2014/main" id="{3DD58317-AE5B-4978-B086-B84452EFF678}"/>
            </a:ext>
          </a:extLst>
        </xdr:cNvPr>
        <xdr:cNvPicPr>
          <a:picLocks noChangeAspect="1"/>
        </xdr:cNvPicPr>
      </xdr:nvPicPr>
      <xdr:blipFill>
        <a:blip xmlns:r="http://schemas.openxmlformats.org/officeDocument/2006/relationships" r:embed="rId1"/>
        <a:stretch>
          <a:fillRect/>
        </a:stretch>
      </xdr:blipFill>
      <xdr:spPr>
        <a:xfrm>
          <a:off x="10953750" y="2933699"/>
          <a:ext cx="4339076" cy="1304925"/>
        </a:xfrm>
        <a:prstGeom prst="rect">
          <a:avLst/>
        </a:prstGeom>
      </xdr:spPr>
    </xdr:pic>
    <xdr:clientData/>
  </xdr:twoCellAnchor>
  <xdr:twoCellAnchor editAs="oneCell">
    <xdr:from>
      <xdr:col>17</xdr:col>
      <xdr:colOff>352425</xdr:colOff>
      <xdr:row>19</xdr:row>
      <xdr:rowOff>57150</xdr:rowOff>
    </xdr:from>
    <xdr:to>
      <xdr:col>24</xdr:col>
      <xdr:colOff>114300</xdr:colOff>
      <xdr:row>28</xdr:row>
      <xdr:rowOff>133350</xdr:rowOff>
    </xdr:to>
    <xdr:pic>
      <xdr:nvPicPr>
        <xdr:cNvPr id="8" name="Afbeelding 7" descr="https://www.westsystem.no/resize.php/x88/files/images/Old%20Town/Saranac%20160/Saranac160_Green_Angle.png">
          <a:extLst>
            <a:ext uri="{FF2B5EF4-FFF2-40B4-BE49-F238E27FC236}">
              <a16:creationId xmlns:a16="http://schemas.microsoft.com/office/drawing/2014/main" id="{FA8DF2EA-BD24-4D1A-BC69-B8A048A2162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25175" y="4514850"/>
          <a:ext cx="4457700" cy="1533525"/>
        </a:xfrm>
        <a:prstGeom prst="rect">
          <a:avLst/>
        </a:prstGeom>
        <a:noFill/>
        <a:ln>
          <a:noFill/>
        </a:ln>
      </xdr:spPr>
    </xdr:pic>
    <xdr:clientData/>
  </xdr:twoCellAnchor>
  <xdr:twoCellAnchor editAs="oneCell">
    <xdr:from>
      <xdr:col>17</xdr:col>
      <xdr:colOff>304799</xdr:colOff>
      <xdr:row>29</xdr:row>
      <xdr:rowOff>95249</xdr:rowOff>
    </xdr:from>
    <xdr:to>
      <xdr:col>23</xdr:col>
      <xdr:colOff>1000124</xdr:colOff>
      <xdr:row>38</xdr:row>
      <xdr:rowOff>116265</xdr:rowOff>
    </xdr:to>
    <xdr:pic>
      <xdr:nvPicPr>
        <xdr:cNvPr id="9" name="Afbeelding 8">
          <a:extLst>
            <a:ext uri="{FF2B5EF4-FFF2-40B4-BE49-F238E27FC236}">
              <a16:creationId xmlns:a16="http://schemas.microsoft.com/office/drawing/2014/main" id="{904EBD5F-F26B-47F9-8FB2-30AE47C40139}"/>
            </a:ext>
          </a:extLst>
        </xdr:cNvPr>
        <xdr:cNvPicPr>
          <a:picLocks noChangeAspect="1"/>
        </xdr:cNvPicPr>
      </xdr:nvPicPr>
      <xdr:blipFill>
        <a:blip xmlns:r="http://schemas.openxmlformats.org/officeDocument/2006/relationships" r:embed="rId3"/>
        <a:stretch>
          <a:fillRect/>
        </a:stretch>
      </xdr:blipFill>
      <xdr:spPr>
        <a:xfrm>
          <a:off x="10877549" y="6172199"/>
          <a:ext cx="4352925" cy="1478341"/>
        </a:xfrm>
        <a:prstGeom prst="rect">
          <a:avLst/>
        </a:prstGeom>
      </xdr:spPr>
    </xdr:pic>
    <xdr:clientData/>
  </xdr:twoCellAnchor>
  <xdr:twoCellAnchor editAs="oneCell">
    <xdr:from>
      <xdr:col>17</xdr:col>
      <xdr:colOff>295275</xdr:colOff>
      <xdr:row>40</xdr:row>
      <xdr:rowOff>9524</xdr:rowOff>
    </xdr:from>
    <xdr:to>
      <xdr:col>20</xdr:col>
      <xdr:colOff>107983</xdr:colOff>
      <xdr:row>51</xdr:row>
      <xdr:rowOff>114300</xdr:rowOff>
    </xdr:to>
    <xdr:pic>
      <xdr:nvPicPr>
        <xdr:cNvPr id="10" name="Afbeelding 9">
          <a:extLst>
            <a:ext uri="{FF2B5EF4-FFF2-40B4-BE49-F238E27FC236}">
              <a16:creationId xmlns:a16="http://schemas.microsoft.com/office/drawing/2014/main" id="{BE68C38E-8E16-4C3F-9491-809CAF153D99}"/>
            </a:ext>
          </a:extLst>
        </xdr:cNvPr>
        <xdr:cNvPicPr>
          <a:picLocks noChangeAspect="1"/>
        </xdr:cNvPicPr>
      </xdr:nvPicPr>
      <xdr:blipFill>
        <a:blip xmlns:r="http://schemas.openxmlformats.org/officeDocument/2006/relationships" r:embed="rId4"/>
        <a:stretch>
          <a:fillRect/>
        </a:stretch>
      </xdr:blipFill>
      <xdr:spPr>
        <a:xfrm>
          <a:off x="11391900" y="7915274"/>
          <a:ext cx="1641508" cy="2209801"/>
        </a:xfrm>
        <a:prstGeom prst="rect">
          <a:avLst/>
        </a:prstGeom>
      </xdr:spPr>
    </xdr:pic>
    <xdr:clientData/>
  </xdr:twoCellAnchor>
  <xdr:twoCellAnchor editAs="oneCell">
    <xdr:from>
      <xdr:col>20</xdr:col>
      <xdr:colOff>161924</xdr:colOff>
      <xdr:row>39</xdr:row>
      <xdr:rowOff>161924</xdr:rowOff>
    </xdr:from>
    <xdr:to>
      <xdr:col>21</xdr:col>
      <xdr:colOff>542925</xdr:colOff>
      <xdr:row>51</xdr:row>
      <xdr:rowOff>114299</xdr:rowOff>
    </xdr:to>
    <xdr:pic>
      <xdr:nvPicPr>
        <xdr:cNvPr id="11" name="Afbeelding 10" descr="F:\Actueel\WEBSITE KANO 2017\fotoos offerte\bagagezak.jpg">
          <a:extLst>
            <a:ext uri="{FF2B5EF4-FFF2-40B4-BE49-F238E27FC236}">
              <a16:creationId xmlns:a16="http://schemas.microsoft.com/office/drawing/2014/main" id="{BACF176F-7283-434E-952E-ECBF27D498E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087349" y="7905749"/>
          <a:ext cx="990601" cy="221932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38</xdr:col>
      <xdr:colOff>18787</xdr:colOff>
      <xdr:row>0</xdr:row>
      <xdr:rowOff>0</xdr:rowOff>
    </xdr:from>
    <xdr:to>
      <xdr:col>45</xdr:col>
      <xdr:colOff>596347</xdr:colOff>
      <xdr:row>58</xdr:row>
      <xdr:rowOff>52142</xdr:rowOff>
    </xdr:to>
    <xdr:sp macro="" textlink="">
      <xdr:nvSpPr>
        <xdr:cNvPr id="2" name="Rechthoek 1">
          <a:extLst>
            <a:ext uri="{FF2B5EF4-FFF2-40B4-BE49-F238E27FC236}">
              <a16:creationId xmlns:a16="http://schemas.microsoft.com/office/drawing/2014/main" id="{00000000-0008-0000-0400-000002000000}"/>
            </a:ext>
          </a:extLst>
        </xdr:cNvPr>
        <xdr:cNvSpPr/>
      </xdr:nvSpPr>
      <xdr:spPr>
        <a:xfrm>
          <a:off x="23972091" y="0"/>
          <a:ext cx="4867952" cy="745679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0</xdr:colOff>
      <xdr:row>4</xdr:row>
      <xdr:rowOff>0</xdr:rowOff>
    </xdr:from>
    <xdr:to>
      <xdr:col>3</xdr:col>
      <xdr:colOff>428625</xdr:colOff>
      <xdr:row>7</xdr:row>
      <xdr:rowOff>19050</xdr:rowOff>
    </xdr:to>
    <xdr:sp macro="" textlink="">
      <xdr:nvSpPr>
        <xdr:cNvPr id="10" name="PIJL-LINKS 9">
          <a:hlinkClick xmlns:r="http://schemas.openxmlformats.org/officeDocument/2006/relationships" r:id="rId1" tooltip="Terug naar het begin"/>
          <a:extLst>
            <a:ext uri="{FF2B5EF4-FFF2-40B4-BE49-F238E27FC236}">
              <a16:creationId xmlns:a16="http://schemas.microsoft.com/office/drawing/2014/main" id="{00000000-0008-0000-0400-00000A000000}"/>
            </a:ext>
          </a:extLst>
        </xdr:cNvPr>
        <xdr:cNvSpPr/>
      </xdr:nvSpPr>
      <xdr:spPr>
        <a:xfrm>
          <a:off x="1219200" y="742950"/>
          <a:ext cx="1038225" cy="6000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600">
              <a:solidFill>
                <a:schemeClr val="bg1"/>
              </a:solidFill>
            </a:rPr>
            <a:t>Terug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itg%20factuur%202013%2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ebruikersmap/Documenten/2020/uitg%20factuur%2020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d1"/>
      <sheetName val="fac schln"/>
      <sheetName val="fac prtclr"/>
      <sheetName val="fac verng"/>
      <sheetName val="kopieerblad"/>
      <sheetName val="factr"/>
      <sheetName val="Duits"/>
      <sheetName val="Bedr uitje"/>
      <sheetName val="Kano"/>
      <sheetName val="2ekeer"/>
      <sheetName val="Agenda"/>
      <sheetName val="kanovak"/>
      <sheetName val="Plaklijst"/>
      <sheetName val="partners"/>
    </sheetNames>
    <sheetDataSet>
      <sheetData sheetId="0" refreshError="1">
        <row r="38">
          <cell r="H38" t="str">
            <v>Kanovakantie, midweek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d1"/>
      <sheetName val="fac schln"/>
      <sheetName val="fac prtclr"/>
      <sheetName val="fac verng"/>
      <sheetName val="kopieerblad"/>
      <sheetName val="factr"/>
      <sheetName val="Duits"/>
      <sheetName val="Bedr uitje"/>
      <sheetName val="2ekeer"/>
      <sheetName val="Agenda"/>
      <sheetName val="HH jes"/>
      <sheetName val="Plaklijst"/>
      <sheetName val="partners"/>
      <sheetName val="kortdag"/>
      <sheetName val="Blad2"/>
    </sheetNames>
    <sheetDataSet>
      <sheetData sheetId="0"/>
      <sheetData sheetId="1"/>
      <sheetData sheetId="2"/>
      <sheetData sheetId="3"/>
      <sheetData sheetId="4"/>
      <sheetData sheetId="5"/>
      <sheetData sheetId="6"/>
      <sheetData sheetId="7"/>
      <sheetData sheetId="8"/>
      <sheetData sheetId="9"/>
      <sheetData sheetId="10">
        <row r="54">
          <cell r="X54">
            <v>9</v>
          </cell>
        </row>
        <row r="55">
          <cell r="X55">
            <v>21</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ummercamp@kpnplanet.n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hyperlink" Target="mailto:summercamp@kpnplanet.nl"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s://www.kano-avontuur.nl/BenBlijstenBlokhutten.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hyperlink" Target="https://www.kano-avontuur.nl/route.html" TargetMode="External"/><Relationship Id="rId3" Type="http://schemas.openxmlformats.org/officeDocument/2006/relationships/hyperlink" Target="https://www.kano-avontuur.nl/route.html" TargetMode="External"/><Relationship Id="rId7" Type="http://schemas.openxmlformats.org/officeDocument/2006/relationships/hyperlink" Target="https://www.kano-avontuur.nl/route.html" TargetMode="External"/><Relationship Id="rId2" Type="http://schemas.openxmlformats.org/officeDocument/2006/relationships/hyperlink" Target="https://www.kano-avontuur.nl/route.html" TargetMode="External"/><Relationship Id="rId1" Type="http://schemas.openxmlformats.org/officeDocument/2006/relationships/hyperlink" Target="https://www.kano-avontuur.nl/route.html" TargetMode="External"/><Relationship Id="rId6" Type="http://schemas.openxmlformats.org/officeDocument/2006/relationships/hyperlink" Target="https://www.kano-avontuur.nl/route.html" TargetMode="External"/><Relationship Id="rId5" Type="http://schemas.openxmlformats.org/officeDocument/2006/relationships/hyperlink" Target="https://www.kano-avontuur.nl/route.html" TargetMode="External"/><Relationship Id="rId10" Type="http://schemas.openxmlformats.org/officeDocument/2006/relationships/drawing" Target="../drawings/drawing7.xml"/><Relationship Id="rId4" Type="http://schemas.openxmlformats.org/officeDocument/2006/relationships/hyperlink" Target="https://www.kano-avontuur.nl/route.html" TargetMode="External"/><Relationship Id="rId9"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info@waddenhoeve.com?subject=reservering%20Kano-Avontuur" TargetMode="External"/><Relationship Id="rId1" Type="http://schemas.openxmlformats.org/officeDocument/2006/relationships/hyperlink" Target="mailto:Summercamp@kpnplanet.nl"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R247"/>
  <sheetViews>
    <sheetView zoomScaleNormal="100" workbookViewId="0">
      <selection activeCell="S34" sqref="S34"/>
    </sheetView>
  </sheetViews>
  <sheetFormatPr defaultRowHeight="12.75"/>
  <cols>
    <col min="1" max="1" width="19.42578125" customWidth="1"/>
    <col min="2" max="2" width="6.28515625" customWidth="1"/>
    <col min="13" max="13" width="12.28515625" customWidth="1"/>
    <col min="14" max="14" width="15.7109375" customWidth="1"/>
    <col min="16" max="16" width="12.28515625" customWidth="1"/>
    <col min="17" max="17" width="5" style="1" customWidth="1"/>
    <col min="18" max="18" width="11" style="1" customWidth="1"/>
    <col min="19" max="19" width="12" customWidth="1"/>
    <col min="20" max="20" width="7.5703125" customWidth="1"/>
    <col min="21" max="21" width="9.42578125" bestFit="1" customWidth="1"/>
    <col min="22" max="22" width="12.7109375" customWidth="1"/>
    <col min="23" max="23" width="5.85546875" customWidth="1"/>
    <col min="24" max="24" width="16.5703125" customWidth="1"/>
    <col min="25" max="25" width="10.7109375" bestFit="1" customWidth="1"/>
    <col min="59" max="59" width="8.28515625" customWidth="1"/>
    <col min="60" max="60" width="10.7109375" bestFit="1" customWidth="1"/>
    <col min="61" max="61" width="12.28515625" customWidth="1"/>
    <col min="62" max="62" width="9.28515625" customWidth="1"/>
    <col min="63" max="63" width="9.5703125" bestFit="1" customWidth="1"/>
    <col min="64" max="64" width="11.42578125" customWidth="1"/>
    <col min="65" max="65" width="8.140625" customWidth="1"/>
    <col min="66" max="66" width="4.7109375" customWidth="1"/>
    <col min="67" max="67" width="11" style="15" bestFit="1" customWidth="1"/>
    <col min="68" max="68" width="9.42578125" customWidth="1"/>
  </cols>
  <sheetData>
    <row r="1" spans="1:70">
      <c r="A1" s="19"/>
      <c r="B1" s="19"/>
      <c r="C1" s="19"/>
      <c r="D1" s="19"/>
      <c r="E1" s="19"/>
      <c r="F1" s="19"/>
      <c r="G1" s="19"/>
      <c r="H1" s="19"/>
      <c r="I1" s="19"/>
      <c r="J1" s="19"/>
      <c r="K1" s="19"/>
      <c r="L1" s="19"/>
      <c r="M1" s="19"/>
      <c r="N1" s="19"/>
      <c r="O1" s="19"/>
      <c r="P1" s="19"/>
      <c r="Q1" s="20"/>
      <c r="R1" s="20"/>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R1" s="181" t="s">
        <v>40</v>
      </c>
    </row>
    <row r="2" spans="1:70" ht="23.25">
      <c r="A2" s="19"/>
      <c r="B2" s="19"/>
      <c r="C2" s="19"/>
      <c r="D2" s="435" t="s">
        <v>113</v>
      </c>
      <c r="E2" s="436"/>
      <c r="F2" s="436"/>
      <c r="G2" s="436"/>
      <c r="H2" s="436"/>
      <c r="I2" s="436"/>
      <c r="J2" s="436"/>
      <c r="K2" s="436"/>
      <c r="L2" s="436"/>
      <c r="M2" s="436"/>
      <c r="N2" s="436"/>
      <c r="O2" s="436"/>
      <c r="P2" s="436"/>
      <c r="Q2" s="436"/>
      <c r="R2" s="436"/>
      <c r="S2" s="436"/>
      <c r="T2" s="436"/>
      <c r="U2" s="436"/>
      <c r="V2" s="436"/>
      <c r="W2" s="436"/>
      <c r="X2" s="436"/>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R2" s="186">
        <v>21</v>
      </c>
    </row>
    <row r="3" spans="1:70" ht="18">
      <c r="A3" s="19"/>
      <c r="B3" s="19"/>
      <c r="C3" s="19"/>
      <c r="D3" s="19"/>
      <c r="E3" s="126"/>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row>
    <row r="4" spans="1:70">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row>
    <row r="5" spans="1:70" ht="15.75">
      <c r="A5" s="19"/>
      <c r="B5" s="19"/>
      <c r="C5" s="19"/>
      <c r="D5" s="19"/>
      <c r="E5" s="19"/>
      <c r="F5" s="19"/>
      <c r="G5" s="19"/>
      <c r="H5" s="19"/>
      <c r="I5" s="19"/>
      <c r="J5" s="19"/>
      <c r="K5" s="19"/>
      <c r="L5" s="19"/>
      <c r="M5" s="127" t="s">
        <v>10</v>
      </c>
      <c r="N5" s="19"/>
      <c r="O5" s="19"/>
      <c r="P5" s="19"/>
      <c r="Q5" s="20"/>
      <c r="R5" s="20"/>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row>
    <row r="6" spans="1:70" ht="15">
      <c r="A6" s="19"/>
      <c r="B6" s="19"/>
      <c r="C6" s="19"/>
      <c r="D6" s="19"/>
      <c r="E6" s="19"/>
      <c r="F6" s="19"/>
      <c r="G6" s="19"/>
      <c r="H6" s="19"/>
      <c r="I6" s="19"/>
      <c r="J6" s="19"/>
      <c r="K6" s="19"/>
      <c r="L6" s="19"/>
      <c r="M6" s="19"/>
      <c r="N6" s="19" t="s">
        <v>16</v>
      </c>
      <c r="O6" s="450" t="s">
        <v>164</v>
      </c>
      <c r="P6" s="451"/>
      <c r="Q6" s="451"/>
      <c r="R6" s="451"/>
      <c r="S6" s="452"/>
      <c r="T6" s="128" t="str">
        <f t="shared" ref="T6:T12" si="0">IF(O6&gt;0,"","SVP invullen")</f>
        <v/>
      </c>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row>
    <row r="7" spans="1:70" ht="15">
      <c r="A7" s="19"/>
      <c r="B7" s="19"/>
      <c r="C7" s="19"/>
      <c r="D7" s="19"/>
      <c r="E7" s="19"/>
      <c r="F7" s="19"/>
      <c r="G7" s="19"/>
      <c r="H7" s="19"/>
      <c r="I7" s="19"/>
      <c r="J7" s="19"/>
      <c r="K7" s="19"/>
      <c r="L7" s="19"/>
      <c r="M7" s="19"/>
      <c r="N7" s="19" t="s">
        <v>0</v>
      </c>
      <c r="O7" s="450" t="s">
        <v>155</v>
      </c>
      <c r="P7" s="451"/>
      <c r="Q7" s="451"/>
      <c r="R7" s="451"/>
      <c r="S7" s="452"/>
      <c r="T7" s="128" t="str">
        <f t="shared" si="0"/>
        <v/>
      </c>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row>
    <row r="8" spans="1:70" ht="15">
      <c r="A8" s="19"/>
      <c r="B8" s="19"/>
      <c r="C8" s="19"/>
      <c r="D8" s="19"/>
      <c r="E8" s="19"/>
      <c r="F8" s="19"/>
      <c r="G8" s="19"/>
      <c r="H8" s="19"/>
      <c r="I8" s="19"/>
      <c r="J8" s="19"/>
      <c r="K8" s="19"/>
      <c r="L8" s="19"/>
      <c r="M8" s="19"/>
      <c r="N8" s="19" t="s">
        <v>59</v>
      </c>
      <c r="O8" s="450" t="s">
        <v>156</v>
      </c>
      <c r="P8" s="451"/>
      <c r="Q8" s="451"/>
      <c r="R8" s="451"/>
      <c r="S8" s="452"/>
      <c r="T8" s="128" t="str">
        <f t="shared" si="0"/>
        <v/>
      </c>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row>
    <row r="9" spans="1:70" ht="15">
      <c r="A9" s="19"/>
      <c r="B9" s="19"/>
      <c r="C9" s="19"/>
      <c r="D9" s="19"/>
      <c r="E9" s="19"/>
      <c r="F9" s="19"/>
      <c r="G9" s="19"/>
      <c r="H9" s="19"/>
      <c r="I9" s="19"/>
      <c r="J9" s="19"/>
      <c r="K9" s="19"/>
      <c r="L9" s="19"/>
      <c r="M9" s="19"/>
      <c r="N9" s="19" t="s">
        <v>17</v>
      </c>
      <c r="O9" s="450"/>
      <c r="P9" s="451"/>
      <c r="Q9" s="451"/>
      <c r="R9" s="451"/>
      <c r="S9" s="452"/>
      <c r="T9" s="128" t="str">
        <f t="shared" si="0"/>
        <v>SVP invullen</v>
      </c>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row>
    <row r="10" spans="1:70" ht="15">
      <c r="A10" s="19"/>
      <c r="B10" s="19"/>
      <c r="C10" s="19"/>
      <c r="D10" s="129" t="s">
        <v>162</v>
      </c>
      <c r="E10" s="19"/>
      <c r="F10" s="19"/>
      <c r="G10" s="19"/>
      <c r="H10" s="19"/>
      <c r="I10" s="19"/>
      <c r="J10" s="19"/>
      <c r="K10" s="19"/>
      <c r="L10" s="19"/>
      <c r="M10" s="19"/>
      <c r="N10" s="19" t="s">
        <v>9</v>
      </c>
      <c r="O10" s="437"/>
      <c r="P10" s="451"/>
      <c r="Q10" s="451"/>
      <c r="R10" s="451"/>
      <c r="S10" s="452"/>
      <c r="T10" s="128" t="str">
        <f>IF(O10&gt;0,"","SVP invullen")</f>
        <v>SVP invullen</v>
      </c>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row>
    <row r="11" spans="1:70">
      <c r="A11" s="19"/>
      <c r="B11" s="19"/>
      <c r="C11" s="19"/>
      <c r="D11" s="129" t="s">
        <v>163</v>
      </c>
      <c r="E11" s="19"/>
      <c r="F11" s="19"/>
      <c r="G11" s="19"/>
      <c r="H11" s="19"/>
      <c r="I11" s="19"/>
      <c r="J11" s="19"/>
      <c r="K11" s="19"/>
      <c r="L11" s="19"/>
      <c r="M11" s="19"/>
      <c r="N11" s="129" t="s">
        <v>127</v>
      </c>
      <c r="O11" s="437"/>
      <c r="P11" s="438"/>
      <c r="Q11" s="438"/>
      <c r="R11" s="438"/>
      <c r="S11" s="439"/>
      <c r="T11" s="128" t="str">
        <f>IF(O11&gt;0,"","SVP invullen")</f>
        <v>SVP invullen</v>
      </c>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row>
    <row r="12" spans="1:70">
      <c r="A12" s="19"/>
      <c r="B12" s="19"/>
      <c r="C12" s="19"/>
      <c r="D12" s="19"/>
      <c r="E12" s="19"/>
      <c r="F12" s="19"/>
      <c r="G12" s="19"/>
      <c r="H12" s="19"/>
      <c r="I12" s="19"/>
      <c r="J12" s="19"/>
      <c r="K12" s="19"/>
      <c r="L12" s="19"/>
      <c r="M12" s="19"/>
      <c r="N12" s="129" t="s">
        <v>116</v>
      </c>
      <c r="O12" s="440" t="s">
        <v>187</v>
      </c>
      <c r="P12" s="441"/>
      <c r="Q12" s="441"/>
      <c r="R12" s="441"/>
      <c r="S12" s="442"/>
      <c r="T12" s="128" t="str">
        <f t="shared" si="0"/>
        <v/>
      </c>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H12" s="31" t="s">
        <v>33</v>
      </c>
      <c r="BI12" s="32">
        <f ca="1">TODAY()</f>
        <v>45093</v>
      </c>
      <c r="BM12" s="15" t="str">
        <f>O6</f>
        <v>jouw naam</v>
      </c>
    </row>
    <row r="13" spans="1:70" ht="15">
      <c r="A13" s="19"/>
      <c r="B13" s="19"/>
      <c r="C13" s="19"/>
      <c r="D13" s="19"/>
      <c r="E13" s="19"/>
      <c r="F13" s="19"/>
      <c r="G13" s="19"/>
      <c r="H13" s="19"/>
      <c r="I13" s="19"/>
      <c r="J13" s="19"/>
      <c r="K13" s="19"/>
      <c r="L13" s="19"/>
      <c r="M13" s="19"/>
      <c r="N13" s="19"/>
      <c r="O13" s="443"/>
      <c r="P13" s="444"/>
      <c r="Q13" s="444"/>
      <c r="R13" s="444"/>
      <c r="S13" s="445"/>
      <c r="T13" s="128"/>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H13" s="31" t="s">
        <v>34</v>
      </c>
      <c r="BI13" s="33" t="str">
        <f>Blad2!$B$5</f>
        <v>factrnr</v>
      </c>
      <c r="BJ13" s="11" t="s">
        <v>54</v>
      </c>
      <c r="BL13" s="34"/>
      <c r="BM13" s="15" t="str">
        <f>O7</f>
        <v xml:space="preserve">jouw adres </v>
      </c>
      <c r="BO13" s="15" t="str">
        <f>IF([1]Blad1!BQ124&gt;0,[1]Blad1!BQ124,"")</f>
        <v/>
      </c>
    </row>
    <row r="14" spans="1:70">
      <c r="A14" s="19"/>
      <c r="B14" s="19"/>
      <c r="C14" s="19"/>
      <c r="D14" s="19"/>
      <c r="E14" s="19"/>
      <c r="F14" s="19"/>
      <c r="G14" s="19"/>
      <c r="H14" s="19"/>
      <c r="I14" s="19"/>
      <c r="J14" s="19"/>
      <c r="K14" s="19"/>
      <c r="L14" s="19"/>
      <c r="M14" s="19"/>
      <c r="N14" s="19"/>
      <c r="O14" s="446"/>
      <c r="P14" s="447"/>
      <c r="Q14" s="447"/>
      <c r="R14" s="447"/>
      <c r="S14" s="448"/>
      <c r="T14" s="128"/>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M14" s="15" t="str">
        <f>O8</f>
        <v>etc..</v>
      </c>
      <c r="BN14">
        <f>O9</f>
        <v>0</v>
      </c>
    </row>
    <row r="15" spans="1:70">
      <c r="A15" s="19"/>
      <c r="B15" s="19"/>
      <c r="C15" s="19"/>
      <c r="D15" s="19"/>
      <c r="E15" s="19"/>
      <c r="F15" s="19"/>
      <c r="G15" s="19"/>
      <c r="H15" s="19"/>
      <c r="I15" s="19"/>
      <c r="J15" s="19"/>
      <c r="K15" s="19"/>
      <c r="L15" s="19"/>
      <c r="M15" s="19"/>
      <c r="N15" s="19"/>
      <c r="O15" s="19"/>
      <c r="P15" s="130"/>
      <c r="Q15" s="18"/>
      <c r="R15" s="18"/>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row>
    <row r="16" spans="1:70">
      <c r="A16" s="19"/>
      <c r="B16" s="19"/>
      <c r="C16" s="19"/>
      <c r="D16" s="19"/>
      <c r="E16" s="19"/>
      <c r="F16" s="19"/>
      <c r="G16" s="19"/>
      <c r="H16" s="19"/>
      <c r="I16" s="19"/>
      <c r="J16" s="19"/>
      <c r="K16" s="19"/>
      <c r="L16" s="19"/>
      <c r="M16" s="19"/>
      <c r="N16" s="131" t="s">
        <v>142</v>
      </c>
      <c r="O16" s="132"/>
      <c r="P16" s="19"/>
      <c r="Q16" s="18"/>
      <c r="R16" s="18"/>
      <c r="S16" s="125"/>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row>
    <row r="17" spans="1:68" ht="15.75">
      <c r="A17" s="19"/>
      <c r="B17" s="19"/>
      <c r="C17" s="19"/>
      <c r="D17" s="19"/>
      <c r="E17" s="19"/>
      <c r="F17" s="19"/>
      <c r="G17" s="19"/>
      <c r="H17" s="19"/>
      <c r="I17" s="19"/>
      <c r="J17" s="19"/>
      <c r="K17" s="19"/>
      <c r="L17" s="19"/>
      <c r="M17" s="127"/>
      <c r="N17" s="19"/>
      <c r="O17" s="19"/>
      <c r="P17" s="19"/>
      <c r="Q17" s="133"/>
      <c r="R17" s="20"/>
      <c r="S17" s="19"/>
      <c r="T17" s="19"/>
      <c r="U17" s="19"/>
      <c r="V17" s="19"/>
      <c r="W17" s="19"/>
      <c r="X17" s="132"/>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row>
    <row r="18" spans="1:68" ht="15.75">
      <c r="A18" s="19"/>
      <c r="B18" s="19"/>
      <c r="C18" s="19"/>
      <c r="D18" s="134" t="s">
        <v>157</v>
      </c>
      <c r="E18" s="19"/>
      <c r="F18" s="19"/>
      <c r="G18" s="19"/>
      <c r="H18" s="19"/>
      <c r="I18" s="19"/>
      <c r="J18" s="19"/>
      <c r="K18" s="19"/>
      <c r="L18" s="19"/>
      <c r="M18" s="127" t="s">
        <v>115</v>
      </c>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row>
    <row r="19" spans="1:68">
      <c r="A19" s="19"/>
      <c r="B19" s="19"/>
      <c r="C19" s="19"/>
      <c r="D19" s="19"/>
      <c r="E19" s="19"/>
      <c r="F19" s="19"/>
      <c r="G19" s="19"/>
      <c r="H19" s="19"/>
      <c r="I19" s="19"/>
      <c r="J19" s="19"/>
      <c r="K19" s="19"/>
      <c r="L19" s="19"/>
      <c r="M19" s="19"/>
      <c r="N19" s="135"/>
      <c r="O19" s="19"/>
      <c r="P19" s="19"/>
      <c r="Q19" s="18"/>
      <c r="R19" s="18"/>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row>
    <row r="20" spans="1:68" ht="15">
      <c r="A20" s="19"/>
      <c r="B20" s="19"/>
      <c r="C20" s="19"/>
      <c r="D20" s="136"/>
      <c r="E20" s="137"/>
      <c r="F20" s="137"/>
      <c r="G20" s="137"/>
      <c r="H20" s="137"/>
      <c r="I20" s="137"/>
      <c r="J20" s="137"/>
      <c r="K20" s="138"/>
      <c r="L20" s="19"/>
      <c r="M20" s="139" t="s">
        <v>167</v>
      </c>
      <c r="N20" s="137"/>
      <c r="O20" s="137"/>
      <c r="P20" s="137"/>
      <c r="Q20" s="137"/>
      <c r="R20" s="137"/>
      <c r="S20" s="138"/>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H20" s="35" t="s">
        <v>130</v>
      </c>
      <c r="BI20" s="34"/>
      <c r="BJ20" s="17"/>
      <c r="BK20" s="17"/>
      <c r="BL20" s="17"/>
    </row>
    <row r="21" spans="1:68" ht="15">
      <c r="A21" s="19"/>
      <c r="B21" s="19"/>
      <c r="C21" s="19"/>
      <c r="D21" s="140" t="s">
        <v>158</v>
      </c>
      <c r="E21" s="19"/>
      <c r="F21" s="19"/>
      <c r="G21" s="19"/>
      <c r="H21" s="19"/>
      <c r="I21" s="19"/>
      <c r="J21" s="19"/>
      <c r="K21" s="141"/>
      <c r="L21" s="19"/>
      <c r="M21" s="142"/>
      <c r="N21" s="19"/>
      <c r="O21" s="19"/>
      <c r="P21" s="19"/>
      <c r="Q21" s="19"/>
      <c r="R21" s="19"/>
      <c r="S21" s="141"/>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H21" s="116" t="s">
        <v>128</v>
      </c>
      <c r="BI21" s="143">
        <f>S16</f>
        <v>0</v>
      </c>
      <c r="BJ21" s="11" t="s">
        <v>165</v>
      </c>
      <c r="BK21" s="38"/>
      <c r="BL21" s="33"/>
      <c r="BM21" s="42"/>
      <c r="BO21" s="39"/>
    </row>
    <row r="22" spans="1:68" ht="14.25">
      <c r="A22" s="19"/>
      <c r="B22" s="19"/>
      <c r="C22" s="19"/>
      <c r="D22" s="142" t="s">
        <v>159</v>
      </c>
      <c r="E22" s="19"/>
      <c r="F22" s="19"/>
      <c r="G22" s="19"/>
      <c r="H22" s="19"/>
      <c r="I22" s="19"/>
      <c r="J22" s="19"/>
      <c r="K22" s="141"/>
      <c r="L22" s="19"/>
      <c r="M22" s="144" t="s">
        <v>122</v>
      </c>
      <c r="N22" s="19"/>
      <c r="O22" s="19"/>
      <c r="P22" s="19"/>
      <c r="Q22" s="19"/>
      <c r="R22" s="19"/>
      <c r="S22" s="141"/>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H22" s="40" t="s">
        <v>129</v>
      </c>
      <c r="BJ22" s="41"/>
      <c r="BK22" s="42"/>
      <c r="BL22" s="42"/>
      <c r="BN22" s="28"/>
      <c r="BO22"/>
    </row>
    <row r="23" spans="1:68" ht="15">
      <c r="A23" s="19"/>
      <c r="B23" s="19"/>
      <c r="C23" s="19"/>
      <c r="D23" s="140" t="s">
        <v>160</v>
      </c>
      <c r="E23" s="19"/>
      <c r="F23" s="19"/>
      <c r="G23" s="19"/>
      <c r="H23" s="19"/>
      <c r="I23" s="19"/>
      <c r="J23" s="19"/>
      <c r="K23" s="141"/>
      <c r="L23" s="19"/>
      <c r="M23" s="144" t="s">
        <v>121</v>
      </c>
      <c r="N23" s="19"/>
      <c r="O23" s="19"/>
      <c r="P23" s="19"/>
      <c r="Q23" s="19"/>
      <c r="R23" s="19"/>
      <c r="S23" s="141"/>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H23" s="36"/>
      <c r="BJ23" s="43"/>
      <c r="BK23" s="1"/>
      <c r="BN23" s="28"/>
      <c r="BO23"/>
    </row>
    <row r="24" spans="1:68">
      <c r="A24" s="19"/>
      <c r="B24" s="19"/>
      <c r="C24" s="19"/>
      <c r="D24" s="140" t="s">
        <v>161</v>
      </c>
      <c r="E24" s="19"/>
      <c r="F24" s="19"/>
      <c r="G24" s="19"/>
      <c r="H24" s="19"/>
      <c r="I24" s="19"/>
      <c r="J24" s="19"/>
      <c r="K24" s="141"/>
      <c r="L24" s="19"/>
      <c r="M24" s="145">
        <v>37.5</v>
      </c>
      <c r="N24" s="19"/>
      <c r="O24" s="19"/>
      <c r="P24" s="19"/>
      <c r="Q24" s="19"/>
      <c r="R24" s="19"/>
      <c r="S24" s="146" t="s">
        <v>150</v>
      </c>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H24" s="176" t="s">
        <v>135</v>
      </c>
      <c r="BI24" s="177"/>
      <c r="BJ24" s="176" t="s">
        <v>136</v>
      </c>
      <c r="BK24" s="178"/>
      <c r="BL24" s="179" t="s">
        <v>137</v>
      </c>
      <c r="BM24" s="180" t="s">
        <v>41</v>
      </c>
      <c r="BN24" s="177"/>
      <c r="BO24" s="179" t="s">
        <v>166</v>
      </c>
      <c r="BP24" s="179" t="s">
        <v>40</v>
      </c>
    </row>
    <row r="25" spans="1:68" ht="15">
      <c r="A25" s="19"/>
      <c r="B25" s="19"/>
      <c r="C25" s="19"/>
      <c r="D25" s="142"/>
      <c r="E25" s="19"/>
      <c r="F25" s="19"/>
      <c r="G25" s="19"/>
      <c r="H25" s="19"/>
      <c r="I25" s="19"/>
      <c r="J25" s="19"/>
      <c r="K25" s="141"/>
      <c r="L25" s="19"/>
      <c r="M25" s="144" t="s">
        <v>146</v>
      </c>
      <c r="N25" s="19"/>
      <c r="O25" s="19"/>
      <c r="P25" s="19"/>
      <c r="Q25" s="19"/>
      <c r="R25" s="19"/>
      <c r="S25" s="147" t="s">
        <v>149</v>
      </c>
      <c r="T25" s="19"/>
      <c r="U25" s="129" t="s">
        <v>148</v>
      </c>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34"/>
      <c r="BH25" s="40" t="s">
        <v>131</v>
      </c>
      <c r="BJ25" s="148">
        <f>S26</f>
        <v>0</v>
      </c>
      <c r="BK25" s="17"/>
      <c r="BL25" s="149" t="str">
        <f>U26</f>
        <v/>
      </c>
      <c r="BM25" s="48" t="str">
        <f t="shared" ref="BM25:BM31" si="1">IF(BJ25&gt;0,$BR$2,"-")</f>
        <v>-</v>
      </c>
      <c r="BN25" s="150" t="s">
        <v>41</v>
      </c>
      <c r="BO25" s="182" t="str">
        <f t="shared" ref="BO25:BO31" si="2">IF(BM25=$BR$2,BL25/(100+$BR$2)*100,"-")</f>
        <v>-</v>
      </c>
      <c r="BP25" s="182" t="str">
        <f t="shared" ref="BP25:BP31" si="3">IF(BJ25&gt;0,BL25-BO25,"-")</f>
        <v>-</v>
      </c>
    </row>
    <row r="26" spans="1:68" ht="15">
      <c r="A26" s="19"/>
      <c r="B26" s="19"/>
      <c r="C26" s="19"/>
      <c r="D26" s="142"/>
      <c r="E26" s="151">
        <v>10</v>
      </c>
      <c r="F26" s="19"/>
      <c r="G26" s="19"/>
      <c r="H26" s="19"/>
      <c r="I26" s="19"/>
      <c r="J26" s="19"/>
      <c r="K26" s="141"/>
      <c r="L26" s="19"/>
      <c r="M26" s="152"/>
      <c r="N26" s="19"/>
      <c r="O26" s="19"/>
      <c r="P26" s="19"/>
      <c r="Q26" s="19"/>
      <c r="R26" s="19"/>
      <c r="S26" s="172"/>
      <c r="T26" s="19"/>
      <c r="U26" s="153" t="str">
        <f>IF(S26&gt;0,S26*M24,"")</f>
        <v/>
      </c>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34"/>
      <c r="BH26" s="40" t="s">
        <v>132</v>
      </c>
      <c r="BJ26" s="148">
        <f>S34</f>
        <v>0</v>
      </c>
      <c r="BK26" s="12"/>
      <c r="BL26" s="149" t="str">
        <f>U34</f>
        <v/>
      </c>
      <c r="BM26" s="48" t="str">
        <f t="shared" si="1"/>
        <v>-</v>
      </c>
      <c r="BN26" s="150" t="s">
        <v>41</v>
      </c>
      <c r="BO26" s="182" t="str">
        <f t="shared" si="2"/>
        <v>-</v>
      </c>
      <c r="BP26" s="182" t="str">
        <f t="shared" si="3"/>
        <v>-</v>
      </c>
    </row>
    <row r="27" spans="1:68" ht="15">
      <c r="A27" s="19"/>
      <c r="B27" s="19"/>
      <c r="C27" s="19"/>
      <c r="D27" s="142"/>
      <c r="E27" s="171"/>
      <c r="F27" s="19"/>
      <c r="G27" s="19"/>
      <c r="H27" s="19"/>
      <c r="I27" s="19"/>
      <c r="J27" s="19"/>
      <c r="K27" s="141"/>
      <c r="L27" s="19"/>
      <c r="M27" s="152"/>
      <c r="N27" s="19"/>
      <c r="O27" s="19"/>
      <c r="P27" s="19"/>
      <c r="Q27" s="19"/>
      <c r="R27" s="19"/>
      <c r="S27" s="141"/>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H27" s="40" t="s">
        <v>133</v>
      </c>
      <c r="BJ27" s="148">
        <f>S42</f>
        <v>0</v>
      </c>
      <c r="BK27" s="12"/>
      <c r="BL27" s="149" t="str">
        <f>U42</f>
        <v/>
      </c>
      <c r="BM27" s="48" t="str">
        <f t="shared" si="1"/>
        <v>-</v>
      </c>
      <c r="BN27" s="150" t="s">
        <v>41</v>
      </c>
      <c r="BO27" s="182" t="str">
        <f t="shared" si="2"/>
        <v>-</v>
      </c>
      <c r="BP27" s="182" t="str">
        <f t="shared" si="3"/>
        <v>-</v>
      </c>
    </row>
    <row r="28" spans="1:68" ht="15">
      <c r="A28" s="19"/>
      <c r="B28" s="19"/>
      <c r="C28" s="19"/>
      <c r="D28" s="142"/>
      <c r="E28" s="20"/>
      <c r="F28" s="19"/>
      <c r="G28" s="19"/>
      <c r="H28" s="19"/>
      <c r="I28" s="19"/>
      <c r="J28" s="19"/>
      <c r="K28" s="141"/>
      <c r="L28" s="19"/>
      <c r="M28" s="152"/>
      <c r="N28" s="19"/>
      <c r="O28" s="19"/>
      <c r="P28" s="19"/>
      <c r="Q28" s="19"/>
      <c r="R28" s="19"/>
      <c r="S28" s="141"/>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H28" s="40" t="s">
        <v>153</v>
      </c>
      <c r="BJ28" s="148">
        <f>S51</f>
        <v>0</v>
      </c>
      <c r="BL28" s="149" t="str">
        <f>U51</f>
        <v/>
      </c>
      <c r="BM28" s="48" t="str">
        <f t="shared" si="1"/>
        <v>-</v>
      </c>
      <c r="BN28" s="150" t="s">
        <v>41</v>
      </c>
      <c r="BO28" s="182" t="str">
        <f t="shared" si="2"/>
        <v>-</v>
      </c>
      <c r="BP28" s="182" t="str">
        <f t="shared" si="3"/>
        <v>-</v>
      </c>
    </row>
    <row r="29" spans="1:68" ht="15">
      <c r="A29" s="19"/>
      <c r="B29" s="19"/>
      <c r="C29" s="19"/>
      <c r="D29" s="154"/>
      <c r="E29" s="155" t="str">
        <f>IF(E27&gt;0,E26,"")</f>
        <v/>
      </c>
      <c r="F29" s="156"/>
      <c r="G29" s="156"/>
      <c r="H29" s="156"/>
      <c r="I29" s="156"/>
      <c r="J29" s="156"/>
      <c r="K29" s="157"/>
      <c r="L29" s="19"/>
      <c r="M29" s="152"/>
      <c r="N29" s="19"/>
      <c r="O29" s="19"/>
      <c r="P29" s="19"/>
      <c r="Q29" s="19"/>
      <c r="R29" s="19"/>
      <c r="S29" s="141"/>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H29" s="40" t="s">
        <v>134</v>
      </c>
      <c r="BJ29" s="148">
        <f>I51</f>
        <v>0</v>
      </c>
      <c r="BK29" s="12"/>
      <c r="BL29" s="149" t="str">
        <f>I53</f>
        <v/>
      </c>
      <c r="BM29" s="48" t="str">
        <f t="shared" si="1"/>
        <v>-</v>
      </c>
      <c r="BN29" s="150" t="s">
        <v>41</v>
      </c>
      <c r="BO29" s="182" t="str">
        <f t="shared" si="2"/>
        <v>-</v>
      </c>
      <c r="BP29" s="182" t="str">
        <f t="shared" si="3"/>
        <v>-</v>
      </c>
    </row>
    <row r="30" spans="1:68" ht="15">
      <c r="A30" s="19"/>
      <c r="B30" s="19"/>
      <c r="C30" s="19"/>
      <c r="D30" s="19"/>
      <c r="E30" s="19"/>
      <c r="F30" s="19"/>
      <c r="G30" s="19"/>
      <c r="H30" s="19"/>
      <c r="I30" s="19"/>
      <c r="J30" s="19"/>
      <c r="K30" s="19"/>
      <c r="L30" s="19"/>
      <c r="M30" s="152"/>
      <c r="N30" s="19"/>
      <c r="O30" s="19"/>
      <c r="P30" s="19"/>
      <c r="Q30" s="19"/>
      <c r="R30" s="19"/>
      <c r="S30" s="141"/>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H30" s="40" t="s">
        <v>114</v>
      </c>
      <c r="BJ30" s="148">
        <f>E51</f>
        <v>0</v>
      </c>
      <c r="BK30" s="12"/>
      <c r="BL30" s="149" t="str">
        <f>E53</f>
        <v/>
      </c>
      <c r="BM30" s="48" t="str">
        <f t="shared" si="1"/>
        <v>-</v>
      </c>
      <c r="BN30" s="150" t="s">
        <v>41</v>
      </c>
      <c r="BO30" s="182" t="str">
        <f t="shared" si="2"/>
        <v>-</v>
      </c>
      <c r="BP30" s="182" t="str">
        <f t="shared" si="3"/>
        <v>-</v>
      </c>
    </row>
    <row r="31" spans="1:68" ht="15.75">
      <c r="A31" s="19"/>
      <c r="B31" s="19"/>
      <c r="C31" s="19"/>
      <c r="D31" s="134" t="s">
        <v>154</v>
      </c>
      <c r="E31" s="19"/>
      <c r="F31" s="19"/>
      <c r="G31" s="19"/>
      <c r="H31" s="19"/>
      <c r="I31" s="19"/>
      <c r="J31" s="19"/>
      <c r="K31" s="19"/>
      <c r="L31" s="19"/>
      <c r="M31" s="144" t="s">
        <v>123</v>
      </c>
      <c r="N31" s="19"/>
      <c r="O31" s="19"/>
      <c r="P31" s="19"/>
      <c r="Q31" s="19"/>
      <c r="R31" s="19"/>
      <c r="S31" s="141"/>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H31" s="40" t="s">
        <v>24</v>
      </c>
      <c r="BJ31" s="175">
        <f>IF($E$27&gt;0,1,0)</f>
        <v>0</v>
      </c>
      <c r="BK31" s="12"/>
      <c r="BL31" s="174" t="str">
        <f>E29</f>
        <v/>
      </c>
      <c r="BM31" s="48" t="str">
        <f t="shared" si="1"/>
        <v>-</v>
      </c>
      <c r="BN31" s="150" t="s">
        <v>41</v>
      </c>
      <c r="BO31" s="183" t="str">
        <f t="shared" si="2"/>
        <v>-</v>
      </c>
      <c r="BP31" s="183" t="str">
        <f t="shared" si="3"/>
        <v>-</v>
      </c>
    </row>
    <row r="32" spans="1:68" ht="15">
      <c r="A32" s="19"/>
      <c r="B32" s="19"/>
      <c r="C32" s="19"/>
      <c r="D32" s="156"/>
      <c r="E32" s="156"/>
      <c r="F32" s="156"/>
      <c r="G32" s="156"/>
      <c r="H32" s="156"/>
      <c r="I32" s="156"/>
      <c r="J32" s="156"/>
      <c r="K32" s="156"/>
      <c r="L32" s="19"/>
      <c r="M32" s="144" t="s">
        <v>124</v>
      </c>
      <c r="N32" s="19"/>
      <c r="O32" s="19"/>
      <c r="P32" s="19"/>
      <c r="Q32" s="19"/>
      <c r="R32" s="19"/>
      <c r="S32" s="146" t="s">
        <v>150</v>
      </c>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H32" s="40"/>
      <c r="BJ32" s="46"/>
      <c r="BK32" s="12"/>
      <c r="BM32" s="113"/>
      <c r="BN32" s="113"/>
      <c r="BO32" s="113"/>
      <c r="BP32" s="184"/>
    </row>
    <row r="33" spans="1:68" ht="15">
      <c r="A33" s="19"/>
      <c r="B33" s="19"/>
      <c r="C33" s="19"/>
      <c r="D33" s="142"/>
      <c r="E33" s="19"/>
      <c r="F33" s="19"/>
      <c r="G33" s="19"/>
      <c r="H33" s="19"/>
      <c r="I33" s="19"/>
      <c r="J33" s="19"/>
      <c r="K33" s="141"/>
      <c r="L33" s="19"/>
      <c r="M33" s="145">
        <v>30</v>
      </c>
      <c r="N33" s="19"/>
      <c r="O33" s="19"/>
      <c r="P33" s="19"/>
      <c r="Q33" s="19"/>
      <c r="R33" s="19"/>
      <c r="S33" s="147" t="s">
        <v>149</v>
      </c>
      <c r="T33" s="19"/>
      <c r="U33" s="129" t="s">
        <v>148</v>
      </c>
      <c r="V33" s="19"/>
      <c r="W33" s="158"/>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H33" s="40"/>
      <c r="BJ33" s="46"/>
      <c r="BK33" s="11"/>
      <c r="BL33" s="149">
        <f>SUM(BL25:BL31)</f>
        <v>0</v>
      </c>
      <c r="BM33" s="159"/>
      <c r="BN33" s="185"/>
      <c r="BO33" s="182">
        <f>SUM(BO25:BO31)</f>
        <v>0</v>
      </c>
      <c r="BP33" s="182">
        <f>SUM(BP25:BP31)</f>
        <v>0</v>
      </c>
    </row>
    <row r="34" spans="1:68">
      <c r="A34" s="19"/>
      <c r="B34" s="19"/>
      <c r="C34" s="19"/>
      <c r="D34" s="142"/>
      <c r="E34" s="160">
        <v>1</v>
      </c>
      <c r="F34" s="19"/>
      <c r="G34" s="19"/>
      <c r="H34" s="19"/>
      <c r="I34" s="160">
        <v>1</v>
      </c>
      <c r="J34" s="19"/>
      <c r="K34" s="141"/>
      <c r="L34" s="19"/>
      <c r="M34" s="144" t="s">
        <v>146</v>
      </c>
      <c r="N34" s="19"/>
      <c r="O34" s="19"/>
      <c r="P34" s="19"/>
      <c r="Q34" s="19"/>
      <c r="R34" s="19"/>
      <c r="S34" s="172"/>
      <c r="T34" s="19"/>
      <c r="U34" s="153" t="str">
        <f>IF(S34&gt;0,S34*M33,"")</f>
        <v/>
      </c>
      <c r="V34" s="19"/>
      <c r="W34" s="158"/>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P34" s="12"/>
    </row>
    <row r="35" spans="1:68" ht="15">
      <c r="A35" s="19"/>
      <c r="B35" s="19"/>
      <c r="C35" s="19"/>
      <c r="D35" s="142"/>
      <c r="E35" s="161" t="s">
        <v>146</v>
      </c>
      <c r="F35" s="19"/>
      <c r="G35" s="19"/>
      <c r="H35" s="19"/>
      <c r="I35" s="161" t="s">
        <v>146</v>
      </c>
      <c r="J35" s="19"/>
      <c r="K35" s="141"/>
      <c r="L35" s="19"/>
      <c r="M35" s="152"/>
      <c r="N35" s="19"/>
      <c r="O35" s="19"/>
      <c r="P35" s="19"/>
      <c r="Q35" s="19"/>
      <c r="R35" s="19"/>
      <c r="S35" s="141"/>
      <c r="T35" s="19"/>
      <c r="U35" s="19"/>
      <c r="V35" s="19"/>
      <c r="W35" s="158"/>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H35" s="40"/>
      <c r="BJ35" s="46"/>
      <c r="BK35" s="12"/>
      <c r="BP35" s="53"/>
    </row>
    <row r="36" spans="1:68" ht="15">
      <c r="A36" s="19"/>
      <c r="B36" s="19"/>
      <c r="C36" s="19"/>
      <c r="D36" s="142"/>
      <c r="E36" s="161" t="s">
        <v>22</v>
      </c>
      <c r="F36" s="19"/>
      <c r="G36" s="19"/>
      <c r="H36" s="19"/>
      <c r="I36" s="19"/>
      <c r="J36" s="19"/>
      <c r="K36" s="141"/>
      <c r="L36" s="19"/>
      <c r="M36" s="152"/>
      <c r="N36" s="19"/>
      <c r="O36" s="19"/>
      <c r="P36" s="19"/>
      <c r="Q36" s="19"/>
      <c r="R36" s="19"/>
      <c r="S36" s="141"/>
      <c r="T36" s="19"/>
      <c r="U36" s="19"/>
      <c r="V36" s="19"/>
      <c r="W36" s="158"/>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H36" s="40"/>
      <c r="BJ36" s="12"/>
      <c r="BK36" s="12"/>
      <c r="BL36" s="47"/>
      <c r="BM36" s="12"/>
      <c r="BN36" s="57"/>
      <c r="BO36" s="58"/>
      <c r="BP36" s="12"/>
    </row>
    <row r="37" spans="1:68">
      <c r="A37" s="19"/>
      <c r="B37" s="19"/>
      <c r="C37" s="19"/>
      <c r="D37" s="142"/>
      <c r="E37" s="161" t="s">
        <v>141</v>
      </c>
      <c r="F37" s="19"/>
      <c r="G37" s="19"/>
      <c r="H37" s="19"/>
      <c r="I37" s="162" t="s">
        <v>21</v>
      </c>
      <c r="J37" s="19"/>
      <c r="K37" s="141"/>
      <c r="L37" s="19"/>
      <c r="M37" s="144" t="s">
        <v>125</v>
      </c>
      <c r="N37" s="19"/>
      <c r="O37" s="19"/>
      <c r="P37" s="19"/>
      <c r="Q37" s="19"/>
      <c r="R37" s="19"/>
      <c r="S37" s="141"/>
      <c r="T37" s="19"/>
      <c r="U37" s="19"/>
      <c r="V37" s="19"/>
      <c r="W37" s="158"/>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H37" s="56"/>
      <c r="BJ37" s="12"/>
      <c r="BK37" s="12"/>
    </row>
    <row r="38" spans="1:68" ht="15">
      <c r="A38" s="19"/>
      <c r="B38" s="19"/>
      <c r="C38" s="19"/>
      <c r="D38" s="142"/>
      <c r="E38" s="19"/>
      <c r="F38" s="19"/>
      <c r="G38" s="19"/>
      <c r="H38" s="19"/>
      <c r="I38" s="19"/>
      <c r="J38" s="19"/>
      <c r="K38" s="141"/>
      <c r="L38" s="19"/>
      <c r="M38" s="144" t="s">
        <v>126</v>
      </c>
      <c r="N38" s="19"/>
      <c r="O38" s="19"/>
      <c r="P38" s="19"/>
      <c r="Q38" s="19"/>
      <c r="R38" s="19"/>
      <c r="S38" s="141"/>
      <c r="T38" s="19"/>
      <c r="U38" s="19"/>
      <c r="V38" s="19"/>
      <c r="W38" s="158"/>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H38" s="56"/>
      <c r="BJ38" s="17"/>
      <c r="BK38" s="17"/>
      <c r="BL38" s="47"/>
      <c r="BM38" s="59"/>
      <c r="BN38" s="60"/>
      <c r="BO38" s="58"/>
    </row>
    <row r="39" spans="1:68">
      <c r="A39" s="19"/>
      <c r="B39" s="19"/>
      <c r="C39" s="19"/>
      <c r="D39" s="142"/>
      <c r="E39" s="19"/>
      <c r="F39" s="19"/>
      <c r="G39" s="19"/>
      <c r="H39" s="19"/>
      <c r="I39" s="19"/>
      <c r="J39" s="19"/>
      <c r="K39" s="141"/>
      <c r="L39" s="19"/>
      <c r="M39" s="144" t="s">
        <v>147</v>
      </c>
      <c r="N39" s="19"/>
      <c r="O39" s="19"/>
      <c r="P39" s="19"/>
      <c r="Q39" s="19"/>
      <c r="R39" s="19"/>
      <c r="S39" s="141"/>
      <c r="T39" s="19"/>
      <c r="U39" s="19"/>
      <c r="V39" s="19"/>
      <c r="W39" s="158"/>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row>
    <row r="40" spans="1:68" ht="15">
      <c r="A40" s="19"/>
      <c r="B40" s="19"/>
      <c r="C40" s="19"/>
      <c r="D40" s="142"/>
      <c r="E40" s="19"/>
      <c r="F40" s="19"/>
      <c r="G40" s="19"/>
      <c r="H40" s="19"/>
      <c r="I40" s="19"/>
      <c r="J40" s="19"/>
      <c r="K40" s="141"/>
      <c r="L40" s="19"/>
      <c r="M40" s="145">
        <v>25</v>
      </c>
      <c r="N40" s="19"/>
      <c r="O40" s="19"/>
      <c r="P40" s="19"/>
      <c r="Q40" s="19"/>
      <c r="R40" s="19"/>
      <c r="S40" s="146" t="s">
        <v>150</v>
      </c>
      <c r="T40" s="19"/>
      <c r="U40" s="19"/>
      <c r="V40" s="19"/>
      <c r="W40" s="158"/>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N40" s="15"/>
      <c r="BO40" s="61"/>
    </row>
    <row r="41" spans="1:68" ht="15">
      <c r="A41" s="19"/>
      <c r="B41" s="19"/>
      <c r="C41" s="19"/>
      <c r="D41" s="142"/>
      <c r="E41" s="19"/>
      <c r="F41" s="19"/>
      <c r="G41" s="19"/>
      <c r="H41" s="19"/>
      <c r="I41" s="19"/>
      <c r="J41" s="19"/>
      <c r="K41" s="141"/>
      <c r="L41" s="19"/>
      <c r="M41" s="144" t="s">
        <v>146</v>
      </c>
      <c r="N41" s="19"/>
      <c r="O41" s="19"/>
      <c r="P41" s="19"/>
      <c r="Q41" s="19"/>
      <c r="R41" s="19"/>
      <c r="S41" s="147" t="s">
        <v>149</v>
      </c>
      <c r="T41" s="19"/>
      <c r="U41" s="129" t="s">
        <v>148</v>
      </c>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H41" s="40"/>
      <c r="BJ41" s="62"/>
      <c r="BK41" s="17"/>
      <c r="BL41" s="47"/>
      <c r="BM41" s="53"/>
      <c r="BN41" s="63"/>
      <c r="BO41" s="64"/>
    </row>
    <row r="42" spans="1:68" ht="15">
      <c r="A42" s="19"/>
      <c r="B42" s="19"/>
      <c r="C42" s="19"/>
      <c r="D42" s="142"/>
      <c r="E42" s="19"/>
      <c r="F42" s="19"/>
      <c r="G42" s="19"/>
      <c r="H42" s="19"/>
      <c r="I42" s="19"/>
      <c r="J42" s="19"/>
      <c r="K42" s="141"/>
      <c r="L42" s="19"/>
      <c r="M42" s="163"/>
      <c r="N42" s="19"/>
      <c r="O42" s="19"/>
      <c r="P42" s="19"/>
      <c r="Q42" s="19"/>
      <c r="R42" s="19"/>
      <c r="S42" s="172"/>
      <c r="T42" s="19"/>
      <c r="U42" s="153" t="str">
        <f>IF(S42&gt;0,S42*M40,"")</f>
        <v/>
      </c>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H42" s="40"/>
      <c r="BJ42" s="17"/>
      <c r="BK42" s="17"/>
      <c r="BL42" s="47"/>
      <c r="BM42" s="11"/>
      <c r="BN42" s="63"/>
      <c r="BO42" s="65"/>
    </row>
    <row r="43" spans="1:68" ht="15">
      <c r="A43" s="19"/>
      <c r="B43" s="19"/>
      <c r="C43" s="19"/>
      <c r="D43" s="142"/>
      <c r="E43" s="19"/>
      <c r="F43" s="19"/>
      <c r="G43" s="19"/>
      <c r="H43" s="19"/>
      <c r="I43" s="19"/>
      <c r="J43" s="19"/>
      <c r="K43" s="141"/>
      <c r="L43" s="19"/>
      <c r="M43" s="163"/>
      <c r="N43" s="19"/>
      <c r="O43" s="19"/>
      <c r="P43" s="19"/>
      <c r="Q43" s="19"/>
      <c r="R43" s="19"/>
      <c r="S43" s="141"/>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H43" s="6"/>
      <c r="BI43" s="34"/>
      <c r="BJ43" s="17"/>
      <c r="BK43" s="17"/>
      <c r="BL43" s="66"/>
      <c r="BM43" s="67"/>
      <c r="BN43" s="63"/>
      <c r="BO43" s="65"/>
    </row>
    <row r="44" spans="1:68" ht="16.5">
      <c r="A44" s="19"/>
      <c r="B44" s="19"/>
      <c r="C44" s="19"/>
      <c r="D44" s="142"/>
      <c r="E44" s="19"/>
      <c r="F44" s="19"/>
      <c r="G44" s="19"/>
      <c r="H44" s="19"/>
      <c r="I44" s="19"/>
      <c r="J44" s="19"/>
      <c r="K44" s="141"/>
      <c r="L44" s="19"/>
      <c r="M44" s="142"/>
      <c r="N44" s="19"/>
      <c r="O44" s="19"/>
      <c r="P44" s="19"/>
      <c r="Q44" s="19"/>
      <c r="R44" s="19"/>
      <c r="S44" s="141"/>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H44" s="40"/>
      <c r="BI44" s="34"/>
      <c r="BJ44" s="68"/>
      <c r="BK44" s="69"/>
      <c r="BL44" s="66"/>
      <c r="BM44" s="67"/>
      <c r="BN44" s="70"/>
      <c r="BO44" s="65"/>
    </row>
    <row r="45" spans="1:68" ht="15">
      <c r="A45" s="19"/>
      <c r="B45" s="19"/>
      <c r="C45" s="19"/>
      <c r="D45" s="142"/>
      <c r="E45" s="19"/>
      <c r="F45" s="19"/>
      <c r="G45" s="19"/>
      <c r="H45" s="19"/>
      <c r="I45" s="19"/>
      <c r="J45" s="19"/>
      <c r="K45" s="141"/>
      <c r="L45" s="19"/>
      <c r="M45" s="142"/>
      <c r="N45" s="19"/>
      <c r="O45" s="19"/>
      <c r="P45" s="19"/>
      <c r="Q45" s="19"/>
      <c r="R45" s="19"/>
      <c r="S45" s="141"/>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H45" s="16"/>
      <c r="BM45" s="17"/>
      <c r="BN45" s="71"/>
      <c r="BO45" s="36"/>
    </row>
    <row r="46" spans="1:68" ht="15">
      <c r="A46" s="19"/>
      <c r="B46" s="19"/>
      <c r="C46" s="19"/>
      <c r="D46" s="142"/>
      <c r="E46" s="19"/>
      <c r="F46" s="19"/>
      <c r="G46" s="19"/>
      <c r="H46" s="19"/>
      <c r="I46" s="19"/>
      <c r="J46" s="19"/>
      <c r="K46" s="141"/>
      <c r="L46" s="19"/>
      <c r="M46" s="142"/>
      <c r="N46" s="19"/>
      <c r="O46" s="19"/>
      <c r="P46" s="19"/>
      <c r="Q46" s="19"/>
      <c r="R46" s="19"/>
      <c r="S46" s="141"/>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H46" s="6"/>
      <c r="BI46" s="34"/>
      <c r="BJ46" s="17"/>
      <c r="BK46" s="17"/>
      <c r="BL46" s="47"/>
      <c r="BN46" s="31"/>
      <c r="BO46" s="58"/>
    </row>
    <row r="47" spans="1:68">
      <c r="A47" s="19"/>
      <c r="B47" s="19"/>
      <c r="C47" s="19"/>
      <c r="D47" s="142"/>
      <c r="E47" s="19"/>
      <c r="F47" s="19"/>
      <c r="G47" s="19"/>
      <c r="H47" s="19"/>
      <c r="I47" s="19"/>
      <c r="J47" s="19"/>
      <c r="K47" s="141"/>
      <c r="L47" s="19"/>
      <c r="M47" s="144" t="s">
        <v>144</v>
      </c>
      <c r="N47" s="19"/>
      <c r="O47" s="19"/>
      <c r="P47" s="19"/>
      <c r="Q47" s="19"/>
      <c r="R47" s="19"/>
      <c r="S47" s="141"/>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H47" s="30"/>
      <c r="BI47" s="30"/>
      <c r="BJ47" s="30"/>
      <c r="BK47" s="30"/>
      <c r="BL47" s="30"/>
      <c r="BM47" s="30"/>
      <c r="BN47" s="63"/>
      <c r="BO47" s="65"/>
      <c r="BP47" s="30"/>
    </row>
    <row r="48" spans="1:68" ht="13.5">
      <c r="A48" s="19"/>
      <c r="B48" s="19"/>
      <c r="C48" s="19"/>
      <c r="D48" s="142"/>
      <c r="E48" s="19"/>
      <c r="F48" s="19"/>
      <c r="G48" s="19"/>
      <c r="H48" s="19"/>
      <c r="I48" s="19"/>
      <c r="J48" s="19"/>
      <c r="K48" s="141"/>
      <c r="L48" s="19"/>
      <c r="M48" s="144" t="s">
        <v>145</v>
      </c>
      <c r="N48" s="19"/>
      <c r="O48" s="19"/>
      <c r="P48" s="19"/>
      <c r="Q48" s="19"/>
      <c r="R48" s="19"/>
      <c r="S48" s="141"/>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H48" s="72"/>
      <c r="BI48" s="30"/>
      <c r="BJ48" s="30"/>
      <c r="BK48" s="30"/>
      <c r="BL48" s="30"/>
      <c r="BM48" s="30"/>
      <c r="BN48" s="63"/>
      <c r="BO48" s="65"/>
      <c r="BP48" s="30"/>
    </row>
    <row r="49" spans="1:68" ht="13.5">
      <c r="A49" s="19"/>
      <c r="B49" s="19"/>
      <c r="C49" s="19"/>
      <c r="D49" s="142"/>
      <c r="E49" s="19"/>
      <c r="F49" s="19"/>
      <c r="G49" s="19"/>
      <c r="H49" s="19"/>
      <c r="I49" s="19"/>
      <c r="J49" s="19"/>
      <c r="K49" s="141"/>
      <c r="L49" s="19"/>
      <c r="M49" s="145">
        <v>20</v>
      </c>
      <c r="N49" s="19"/>
      <c r="O49" s="19"/>
      <c r="P49" s="19"/>
      <c r="Q49" s="19"/>
      <c r="R49" s="19"/>
      <c r="S49" s="146" t="s">
        <v>150</v>
      </c>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H49" s="72"/>
      <c r="BI49" s="30"/>
      <c r="BJ49" s="30"/>
      <c r="BK49" s="30"/>
      <c r="BL49" s="30"/>
      <c r="BM49" s="30"/>
      <c r="BN49" s="63"/>
      <c r="BO49" s="65"/>
      <c r="BP49" s="30"/>
    </row>
    <row r="50" spans="1:68">
      <c r="A50" s="19"/>
      <c r="B50" s="19"/>
      <c r="C50" s="19"/>
      <c r="D50" s="164"/>
      <c r="E50" s="165" t="s">
        <v>151</v>
      </c>
      <c r="F50" s="19"/>
      <c r="G50" s="19"/>
      <c r="H50" s="19"/>
      <c r="I50" s="166" t="s">
        <v>152</v>
      </c>
      <c r="J50" s="19"/>
      <c r="K50" s="141"/>
      <c r="L50" s="19"/>
      <c r="M50" s="144" t="s">
        <v>146</v>
      </c>
      <c r="N50" s="19"/>
      <c r="O50" s="19"/>
      <c r="P50" s="19"/>
      <c r="Q50" s="19"/>
      <c r="R50" s="19"/>
      <c r="S50" s="147" t="s">
        <v>149</v>
      </c>
      <c r="T50" s="19"/>
      <c r="U50" s="129" t="s">
        <v>148</v>
      </c>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row>
    <row r="51" spans="1:68">
      <c r="A51" s="19"/>
      <c r="B51" s="19"/>
      <c r="C51" s="19"/>
      <c r="D51" s="142"/>
      <c r="E51" s="172"/>
      <c r="F51" s="19"/>
      <c r="G51" s="19"/>
      <c r="H51" s="19"/>
      <c r="I51" s="172"/>
      <c r="J51" s="19"/>
      <c r="K51" s="141"/>
      <c r="L51" s="19"/>
      <c r="M51" s="142"/>
      <c r="N51" s="19"/>
      <c r="O51" s="19"/>
      <c r="P51" s="19"/>
      <c r="Q51" s="19"/>
      <c r="R51" s="19"/>
      <c r="S51" s="172"/>
      <c r="T51" s="19"/>
      <c r="U51" s="153" t="str">
        <f>IF(S51&gt;0,S51*M49,"")</f>
        <v/>
      </c>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row>
    <row r="52" spans="1:68" ht="13.5">
      <c r="A52" s="19"/>
      <c r="B52" s="19"/>
      <c r="C52" s="19"/>
      <c r="D52" s="142"/>
      <c r="E52" s="19"/>
      <c r="F52" s="19"/>
      <c r="G52" s="19"/>
      <c r="H52" s="19"/>
      <c r="I52" s="19"/>
      <c r="J52" s="19"/>
      <c r="K52" s="141"/>
      <c r="L52" s="19"/>
      <c r="M52" s="142"/>
      <c r="N52" s="19"/>
      <c r="O52" s="19"/>
      <c r="P52" s="19"/>
      <c r="Q52" s="19"/>
      <c r="R52" s="19"/>
      <c r="S52" s="141"/>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H52" s="72"/>
      <c r="BI52" s="30"/>
      <c r="BJ52" s="30"/>
      <c r="BK52" s="30"/>
      <c r="BL52" s="30"/>
      <c r="BM52" s="30"/>
      <c r="BN52" s="63"/>
      <c r="BO52" s="65"/>
      <c r="BP52" s="30"/>
    </row>
    <row r="53" spans="1:68" ht="13.5">
      <c r="A53" s="19"/>
      <c r="B53" s="19"/>
      <c r="C53" s="19"/>
      <c r="D53" s="154"/>
      <c r="E53" s="155" t="str">
        <f>IF(E51&gt;0,E34*E51,"")</f>
        <v/>
      </c>
      <c r="F53" s="156"/>
      <c r="G53" s="156"/>
      <c r="H53" s="156"/>
      <c r="I53" s="155" t="str">
        <f>IF(I51&gt;0,I34*I51,"")</f>
        <v/>
      </c>
      <c r="J53" s="156"/>
      <c r="K53" s="157"/>
      <c r="L53" s="19"/>
      <c r="M53" s="154"/>
      <c r="N53" s="156"/>
      <c r="O53" s="156"/>
      <c r="P53" s="156"/>
      <c r="Q53" s="156"/>
      <c r="R53" s="156"/>
      <c r="S53" s="157"/>
      <c r="T53" s="19"/>
      <c r="U53" s="19"/>
      <c r="V53" s="129" t="s">
        <v>117</v>
      </c>
      <c r="W53" s="19"/>
      <c r="X53" s="19"/>
      <c r="Y53" s="173"/>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H53" s="72"/>
      <c r="BI53" s="30"/>
      <c r="BJ53" s="30"/>
      <c r="BK53" s="30"/>
      <c r="BL53" s="30"/>
      <c r="BM53" s="30"/>
      <c r="BN53" s="63"/>
      <c r="BO53" s="65"/>
      <c r="BP53" s="30"/>
    </row>
    <row r="54" spans="1:68" ht="13.5">
      <c r="A54" s="19"/>
      <c r="B54" s="19"/>
      <c r="C54" s="19"/>
      <c r="D54" s="19"/>
      <c r="E54" s="19"/>
      <c r="F54" s="19"/>
      <c r="G54" s="19"/>
      <c r="H54" s="19"/>
      <c r="I54" s="19"/>
      <c r="J54" s="19"/>
      <c r="K54" s="19"/>
      <c r="L54" s="19"/>
      <c r="M54" s="19"/>
      <c r="N54" s="19"/>
      <c r="O54" s="19"/>
      <c r="P54" s="19"/>
      <c r="Q54" s="19"/>
      <c r="R54" s="19"/>
      <c r="S54" s="19"/>
      <c r="T54" s="19"/>
      <c r="U54" s="19"/>
      <c r="V54" s="453">
        <f>BL33</f>
        <v>0</v>
      </c>
      <c r="W54" s="453"/>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H54" s="72"/>
      <c r="BI54" s="30"/>
      <c r="BJ54" s="30"/>
      <c r="BK54" s="30"/>
      <c r="BL54" s="30"/>
      <c r="BM54" s="30"/>
      <c r="BN54" s="63"/>
      <c r="BO54" s="30"/>
      <c r="BP54" s="30"/>
    </row>
    <row r="55" spans="1:68" ht="13.5">
      <c r="A55" s="19"/>
      <c r="B55" s="19"/>
      <c r="C55" s="19"/>
      <c r="D55" s="19"/>
      <c r="E55" s="19"/>
      <c r="F55" s="19"/>
      <c r="G55" s="19"/>
      <c r="H55" s="19"/>
      <c r="I55" s="19"/>
      <c r="J55" s="19"/>
      <c r="K55" s="19"/>
      <c r="L55" s="19"/>
      <c r="M55" s="19"/>
      <c r="N55" s="19"/>
      <c r="O55" s="19"/>
      <c r="P55" s="19"/>
      <c r="Q55" s="19"/>
      <c r="R55" s="19"/>
      <c r="S55" s="19"/>
      <c r="T55" s="19"/>
      <c r="U55" s="19"/>
      <c r="V55" s="453"/>
      <c r="W55" s="453"/>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H55" s="73" t="s">
        <v>48</v>
      </c>
      <c r="BO55" s="74">
        <f>BI21-3</f>
        <v>-3</v>
      </c>
      <c r="BP55" s="30"/>
    </row>
    <row r="56" spans="1:68">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H56" s="75" t="s">
        <v>49</v>
      </c>
      <c r="BK56" s="76"/>
      <c r="BL56" s="76"/>
      <c r="BO56" s="30"/>
      <c r="BP56" s="30"/>
    </row>
    <row r="57" spans="1:68" ht="14.2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77"/>
    </row>
    <row r="58" spans="1:68">
      <c r="A58" s="19"/>
      <c r="B58" s="19"/>
      <c r="C58" s="19"/>
      <c r="D58" s="19"/>
      <c r="E58" s="19"/>
      <c r="F58" s="19"/>
      <c r="G58" s="19"/>
      <c r="H58" s="19"/>
      <c r="I58" s="19"/>
      <c r="J58" s="19"/>
      <c r="K58" s="19"/>
      <c r="L58" s="19"/>
      <c r="M58" s="19"/>
      <c r="N58" s="19"/>
      <c r="O58" s="19"/>
      <c r="P58" s="19"/>
      <c r="Q58" s="20"/>
      <c r="R58" s="20"/>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row>
    <row r="59" spans="1:68">
      <c r="A59" s="19"/>
      <c r="B59" s="19"/>
      <c r="C59" s="19"/>
      <c r="D59" s="19"/>
      <c r="E59" s="19"/>
      <c r="F59" s="19"/>
      <c r="G59" s="19"/>
      <c r="H59" s="19"/>
      <c r="I59" s="19"/>
      <c r="J59" s="19"/>
      <c r="K59" s="19"/>
      <c r="L59" s="19"/>
      <c r="M59" s="19"/>
      <c r="N59" s="19"/>
      <c r="O59" s="19"/>
      <c r="P59" s="19"/>
      <c r="Q59" s="20"/>
      <c r="R59" s="20"/>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row>
    <row r="60" spans="1:68" ht="15.75">
      <c r="A60" s="19"/>
      <c r="B60" s="19"/>
      <c r="C60" s="19"/>
      <c r="D60" s="19"/>
      <c r="E60" s="19"/>
      <c r="F60" s="19"/>
      <c r="G60" s="19"/>
      <c r="H60" s="127" t="s">
        <v>118</v>
      </c>
      <c r="I60" s="19"/>
      <c r="J60" s="19"/>
      <c r="K60" s="19"/>
      <c r="L60" s="20"/>
      <c r="M60" s="20"/>
      <c r="N60" s="19"/>
      <c r="O60" s="19"/>
      <c r="P60" s="19"/>
      <c r="Q60" s="19"/>
      <c r="R60" s="167" t="s">
        <v>64</v>
      </c>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row>
    <row r="61" spans="1:68">
      <c r="A61" s="19"/>
      <c r="B61" s="19"/>
      <c r="C61" s="19"/>
      <c r="D61" s="19"/>
      <c r="E61" s="19"/>
      <c r="F61" s="19"/>
      <c r="G61" s="19"/>
      <c r="H61" s="168" t="s">
        <v>79</v>
      </c>
      <c r="I61" s="169" t="s">
        <v>80</v>
      </c>
      <c r="J61" s="19"/>
      <c r="K61" s="19"/>
      <c r="L61" s="20"/>
      <c r="M61" s="20"/>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O61"/>
    </row>
    <row r="62" spans="1:68">
      <c r="A62" s="19"/>
      <c r="B62" s="19"/>
      <c r="C62" s="19"/>
      <c r="D62" s="19"/>
      <c r="E62" s="19"/>
      <c r="F62" s="19"/>
      <c r="G62" s="19"/>
      <c r="H62" s="19"/>
      <c r="I62" s="19"/>
      <c r="J62" s="19"/>
      <c r="K62" s="19"/>
      <c r="L62" s="19"/>
      <c r="M62" s="19"/>
      <c r="N62" s="19"/>
      <c r="O62" s="19"/>
      <c r="P62" s="19"/>
      <c r="Q62" s="20"/>
      <c r="R62" s="20"/>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O62"/>
    </row>
    <row r="63" spans="1:68">
      <c r="A63" s="19"/>
      <c r="B63" s="19"/>
      <c r="C63" s="19"/>
      <c r="D63" s="19"/>
      <c r="E63" s="19"/>
      <c r="F63" s="19"/>
      <c r="G63" s="19"/>
      <c r="H63" s="19"/>
      <c r="I63" s="19"/>
      <c r="J63" s="19"/>
      <c r="K63" s="19"/>
      <c r="L63" s="19"/>
      <c r="M63" s="19"/>
      <c r="N63" s="19"/>
      <c r="O63" s="19"/>
      <c r="P63" s="19"/>
      <c r="Q63" s="20"/>
      <c r="R63" s="20"/>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O63"/>
    </row>
    <row r="64" spans="1:68">
      <c r="A64" s="19"/>
      <c r="B64" s="19"/>
      <c r="C64" s="19"/>
      <c r="D64" s="19"/>
      <c r="E64" s="19"/>
      <c r="F64" s="19"/>
      <c r="G64" s="19"/>
      <c r="H64" s="19"/>
      <c r="I64" s="19"/>
      <c r="J64" s="19"/>
      <c r="K64" s="19"/>
      <c r="L64" s="19"/>
      <c r="M64" s="19"/>
      <c r="N64" s="19"/>
      <c r="O64" s="19"/>
      <c r="P64" s="19"/>
      <c r="Q64" s="20"/>
      <c r="R64" s="20"/>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O64"/>
    </row>
    <row r="65" spans="1:68">
      <c r="A65" s="19"/>
      <c r="B65" s="19"/>
      <c r="C65" s="19"/>
      <c r="D65" s="19"/>
      <c r="E65" s="19"/>
      <c r="F65" s="19"/>
      <c r="G65" s="19"/>
      <c r="H65" s="19"/>
      <c r="I65" s="19"/>
      <c r="J65" s="19"/>
      <c r="K65" s="19"/>
      <c r="L65" s="19"/>
      <c r="M65" s="19"/>
      <c r="N65" s="19"/>
      <c r="O65" s="19"/>
      <c r="P65" s="19"/>
      <c r="Q65" s="20"/>
      <c r="R65" s="20"/>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O65"/>
    </row>
    <row r="66" spans="1:68">
      <c r="A66" s="19"/>
      <c r="B66" s="19"/>
      <c r="C66" s="19"/>
      <c r="D66" s="19"/>
      <c r="E66" s="19"/>
      <c r="F66" s="19"/>
      <c r="G66" s="19"/>
      <c r="H66" s="19"/>
      <c r="I66" s="19"/>
      <c r="J66" s="19"/>
      <c r="K66" s="19"/>
      <c r="L66" s="19"/>
      <c r="M66" s="19"/>
      <c r="N66" s="19"/>
      <c r="O66" s="19"/>
      <c r="P66" s="19"/>
      <c r="Q66" s="20"/>
      <c r="R66" s="20"/>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O66"/>
    </row>
    <row r="67" spans="1:68">
      <c r="A67" s="19"/>
      <c r="B67" s="19"/>
      <c r="C67" s="19"/>
      <c r="D67" s="19"/>
      <c r="E67" s="19"/>
      <c r="F67" s="19"/>
      <c r="G67" s="19"/>
      <c r="H67" s="19"/>
      <c r="I67" s="19"/>
      <c r="J67" s="19"/>
      <c r="K67" s="19"/>
      <c r="L67" s="19"/>
      <c r="M67" s="19"/>
      <c r="N67" s="19"/>
      <c r="O67" s="19"/>
      <c r="P67" s="19"/>
      <c r="Q67" s="20"/>
      <c r="R67" s="20"/>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O67"/>
    </row>
    <row r="68" spans="1:68">
      <c r="A68" s="19"/>
      <c r="B68" s="19"/>
      <c r="C68" s="19"/>
      <c r="D68" s="19"/>
      <c r="E68" s="19"/>
      <c r="F68" s="19"/>
      <c r="G68" s="19"/>
      <c r="H68" s="19"/>
      <c r="I68" s="19"/>
      <c r="J68" s="19"/>
      <c r="K68" s="19"/>
      <c r="L68" s="19"/>
      <c r="M68" s="19"/>
      <c r="N68" s="19"/>
      <c r="O68" s="19"/>
      <c r="P68" s="19"/>
      <c r="Q68" s="20"/>
      <c r="R68" s="20"/>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O68"/>
    </row>
    <row r="69" spans="1:68">
      <c r="A69" s="19"/>
      <c r="B69" s="19"/>
      <c r="C69" s="19"/>
      <c r="D69" s="19"/>
      <c r="E69" s="19"/>
      <c r="F69" s="19"/>
      <c r="G69" s="19"/>
      <c r="H69" s="19"/>
      <c r="I69" s="19"/>
      <c r="J69" s="19"/>
      <c r="K69" s="19"/>
      <c r="L69" s="19"/>
      <c r="M69" s="19"/>
      <c r="N69" s="19"/>
      <c r="O69" s="19"/>
      <c r="P69" s="19"/>
      <c r="Q69" s="20"/>
      <c r="R69" s="20"/>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O69"/>
    </row>
    <row r="70" spans="1:68">
      <c r="A70" s="19"/>
      <c r="B70" s="19"/>
      <c r="C70" s="19"/>
      <c r="D70" s="19"/>
      <c r="E70" s="19"/>
      <c r="F70" s="19"/>
      <c r="G70" s="19"/>
      <c r="H70" s="19"/>
      <c r="I70" s="19"/>
      <c r="J70" s="19"/>
      <c r="K70" s="19"/>
      <c r="L70" s="19"/>
      <c r="M70" s="19"/>
      <c r="N70" s="19"/>
      <c r="O70" s="19"/>
      <c r="P70" s="19"/>
      <c r="Q70" s="20"/>
      <c r="R70" s="20"/>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O70"/>
    </row>
    <row r="71" spans="1:68">
      <c r="A71" s="19"/>
      <c r="B71" s="19"/>
      <c r="C71" s="19"/>
      <c r="D71" s="19"/>
      <c r="E71" s="19"/>
      <c r="F71" s="19"/>
      <c r="G71" s="19"/>
      <c r="H71" s="19"/>
      <c r="I71" s="19"/>
      <c r="J71" s="19"/>
      <c r="K71" s="19"/>
      <c r="L71" s="19"/>
      <c r="M71" s="19"/>
      <c r="N71" s="19"/>
      <c r="O71" s="19"/>
      <c r="P71" s="19"/>
      <c r="Q71" s="20"/>
      <c r="R71" s="20"/>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I71" s="31"/>
      <c r="BO71"/>
    </row>
    <row r="72" spans="1:68" ht="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I72" s="31"/>
      <c r="BJ72" s="78"/>
      <c r="BK72" s="17"/>
      <c r="BN72" s="79" t="str">
        <f>BM12</f>
        <v>jouw naam</v>
      </c>
      <c r="BO72"/>
    </row>
    <row r="73" spans="1:68">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N73" s="79" t="str">
        <f t="shared" ref="BN73:BN74" si="4">BM13</f>
        <v xml:space="preserve">jouw adres </v>
      </c>
      <c r="BO73"/>
      <c r="BP73" s="79"/>
    </row>
    <row r="74" spans="1:68">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N74" s="79" t="str">
        <f t="shared" si="4"/>
        <v>etc..</v>
      </c>
      <c r="BO74" s="79">
        <f>BN14</f>
        <v>0</v>
      </c>
    </row>
    <row r="75" spans="1:68">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N75" s="79"/>
      <c r="BO75"/>
    </row>
    <row r="76" spans="1:68">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O76"/>
    </row>
    <row r="77" spans="1:68">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O77"/>
    </row>
    <row r="78" spans="1:68">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H78" s="80" t="s">
        <v>81</v>
      </c>
      <c r="BJ78" s="81">
        <f ca="1">TODAY()</f>
        <v>45093</v>
      </c>
      <c r="BO78"/>
    </row>
    <row r="79" spans="1:68">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O79"/>
    </row>
    <row r="80" spans="1:68">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O80"/>
    </row>
    <row r="81" spans="1:68">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H81" s="79"/>
      <c r="BI81" s="79"/>
      <c r="BJ81" s="79"/>
      <c r="BK81" s="79"/>
      <c r="BL81" s="79"/>
      <c r="BM81" s="79"/>
      <c r="BN81" s="79"/>
      <c r="BO81" s="79"/>
      <c r="BP81" s="79"/>
    </row>
    <row r="82" spans="1:68">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H82" s="82" t="s">
        <v>82</v>
      </c>
      <c r="BI82" s="79" t="str">
        <f>BN72</f>
        <v>jouw naam</v>
      </c>
      <c r="BK82" s="79"/>
      <c r="BL82" s="79"/>
      <c r="BM82" s="79"/>
      <c r="BN82" s="79"/>
      <c r="BO82" s="79"/>
      <c r="BP82" s="79"/>
    </row>
    <row r="83" spans="1:68">
      <c r="A83" s="19"/>
      <c r="B83" s="19"/>
      <c r="C83" s="19"/>
      <c r="D83" s="19"/>
      <c r="E83" s="19"/>
      <c r="F83" s="19"/>
      <c r="G83" s="19"/>
      <c r="H83" s="19"/>
      <c r="I83" s="19"/>
      <c r="J83" s="19"/>
      <c r="K83" s="19"/>
      <c r="L83" s="19"/>
      <c r="M83" s="19"/>
      <c r="N83" s="170"/>
      <c r="O83" s="19"/>
      <c r="P83" s="19"/>
      <c r="Q83" s="20"/>
      <c r="R83" s="20"/>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H83" s="79"/>
      <c r="BI83" s="79"/>
      <c r="BJ83" s="79"/>
      <c r="BK83" s="79"/>
      <c r="BL83" s="79"/>
      <c r="BM83" s="79"/>
      <c r="BN83" s="79"/>
      <c r="BO83" s="79"/>
      <c r="BP83" s="79"/>
    </row>
    <row r="84" spans="1:68">
      <c r="A84" s="19"/>
      <c r="B84" s="19"/>
      <c r="C84" s="19"/>
      <c r="D84" s="19"/>
      <c r="E84" s="19"/>
      <c r="F84" s="19"/>
      <c r="G84" s="19"/>
      <c r="H84" s="19"/>
      <c r="I84" s="19"/>
      <c r="J84" s="19"/>
      <c r="K84" s="19"/>
      <c r="L84" s="19"/>
      <c r="M84" s="19"/>
      <c r="N84" s="19"/>
      <c r="O84" s="19"/>
      <c r="P84" s="19"/>
      <c r="Q84" s="20"/>
      <c r="R84" s="20"/>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H84" s="79" t="s">
        <v>83</v>
      </c>
      <c r="BI84" s="79"/>
      <c r="BJ84" s="79"/>
      <c r="BK84" s="79"/>
      <c r="BL84" s="79"/>
      <c r="BM84" s="79"/>
      <c r="BN84" s="79"/>
      <c r="BO84" s="79"/>
      <c r="BP84" s="79"/>
    </row>
    <row r="85" spans="1:68">
      <c r="A85" s="19"/>
      <c r="B85" s="19"/>
      <c r="C85" s="19"/>
      <c r="D85" s="19"/>
      <c r="E85" s="19"/>
      <c r="F85" s="19"/>
      <c r="G85" s="19"/>
      <c r="H85" s="19"/>
      <c r="I85" s="19"/>
      <c r="J85" s="19"/>
      <c r="K85" s="19"/>
      <c r="L85" s="19"/>
      <c r="M85" s="19"/>
      <c r="N85" s="19"/>
      <c r="O85" s="19"/>
      <c r="P85" s="19"/>
      <c r="Q85" s="20"/>
      <c r="R85" s="20"/>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I85" s="79"/>
      <c r="BJ85" s="79"/>
      <c r="BK85" s="79"/>
      <c r="BL85" s="79"/>
      <c r="BM85" s="79"/>
      <c r="BN85" s="79"/>
      <c r="BO85" s="79"/>
      <c r="BP85" s="79"/>
    </row>
    <row r="86" spans="1:68">
      <c r="A86" s="19"/>
      <c r="B86" s="19"/>
      <c r="C86" s="19"/>
      <c r="D86" s="19"/>
      <c r="E86" s="19"/>
      <c r="F86" s="19"/>
      <c r="G86" s="19"/>
      <c r="H86" s="19"/>
      <c r="I86" s="19"/>
      <c r="J86" s="19"/>
      <c r="K86" s="19"/>
      <c r="L86" s="19"/>
      <c r="M86" s="19"/>
      <c r="N86" s="19"/>
      <c r="O86" s="19"/>
      <c r="P86" s="19"/>
      <c r="Q86" s="20"/>
      <c r="R86" s="20"/>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H86" s="79" t="s">
        <v>84</v>
      </c>
      <c r="BI86" s="79"/>
      <c r="BJ86" s="79"/>
      <c r="BK86" s="79"/>
      <c r="BL86" s="79"/>
      <c r="BM86" s="79"/>
      <c r="BN86" s="79"/>
      <c r="BO86" s="79"/>
      <c r="BP86" s="79"/>
    </row>
    <row r="87" spans="1:68" ht="15">
      <c r="A87" s="19"/>
      <c r="B87" s="19"/>
      <c r="C87" s="19"/>
      <c r="D87" s="19"/>
      <c r="E87" s="19"/>
      <c r="F87" s="19"/>
      <c r="G87" s="19"/>
      <c r="H87" s="19"/>
      <c r="I87" s="19"/>
      <c r="J87" s="19"/>
      <c r="K87" s="19"/>
      <c r="L87" s="19"/>
      <c r="M87" s="19"/>
      <c r="N87" s="19"/>
      <c r="O87" s="19"/>
      <c r="P87" s="19"/>
      <c r="Q87" s="20"/>
      <c r="R87" s="20"/>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7"/>
      <c r="BH87" s="79" t="s">
        <v>85</v>
      </c>
      <c r="BI87" s="79"/>
      <c r="BJ87" s="79"/>
      <c r="BK87" s="79"/>
      <c r="BL87" s="79"/>
      <c r="BN87" s="83"/>
      <c r="BO87" s="79"/>
      <c r="BP87" s="79"/>
    </row>
    <row r="88" spans="1:68" ht="15">
      <c r="A88" s="19"/>
      <c r="B88" s="19"/>
      <c r="C88" s="19"/>
      <c r="D88" s="19"/>
      <c r="E88" s="19"/>
      <c r="F88" s="19"/>
      <c r="G88" s="19"/>
      <c r="H88" s="19"/>
      <c r="I88" s="19"/>
      <c r="J88" s="19"/>
      <c r="K88" s="19"/>
      <c r="L88" s="19"/>
      <c r="M88" s="19"/>
      <c r="N88" s="19"/>
      <c r="O88" s="19"/>
      <c r="P88" s="19"/>
      <c r="Q88" s="20"/>
      <c r="R88" s="20"/>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7"/>
      <c r="BI88" s="79"/>
      <c r="BJ88" s="79"/>
      <c r="BK88" s="79"/>
      <c r="BL88" s="79"/>
      <c r="BM88" s="79"/>
      <c r="BN88" s="79"/>
      <c r="BO88" s="79"/>
      <c r="BP88" s="79"/>
    </row>
    <row r="89" spans="1:68" ht="15">
      <c r="A89" s="19"/>
      <c r="B89" s="19"/>
      <c r="C89" s="19"/>
      <c r="D89" s="19"/>
      <c r="E89" s="19"/>
      <c r="F89" s="19"/>
      <c r="G89" s="19"/>
      <c r="H89" s="19"/>
      <c r="I89" s="19"/>
      <c r="J89" s="19"/>
      <c r="K89" s="19"/>
      <c r="L89" s="19"/>
      <c r="M89" s="19"/>
      <c r="N89" s="19"/>
      <c r="O89" s="19"/>
      <c r="P89" s="19"/>
      <c r="Q89" s="20"/>
      <c r="R89" s="20"/>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7"/>
      <c r="BH89" s="79" t="s">
        <v>94</v>
      </c>
      <c r="BI89" s="79"/>
      <c r="BJ89" s="79"/>
      <c r="BK89" s="79"/>
      <c r="BL89" s="79"/>
      <c r="BM89" s="79"/>
      <c r="BN89" s="79"/>
      <c r="BO89" s="79"/>
      <c r="BP89" s="79"/>
    </row>
    <row r="90" spans="1:68" ht="15">
      <c r="A90" s="19"/>
      <c r="B90" s="19"/>
      <c r="C90" s="19"/>
      <c r="D90" s="19"/>
      <c r="E90" s="19"/>
      <c r="F90" s="19"/>
      <c r="G90" s="19"/>
      <c r="H90" s="19"/>
      <c r="I90" s="19"/>
      <c r="J90" s="19"/>
      <c r="K90" s="19"/>
      <c r="L90" s="19"/>
      <c r="M90" s="19"/>
      <c r="N90" s="19"/>
      <c r="O90" s="19"/>
      <c r="P90" s="19"/>
      <c r="Q90" s="20"/>
      <c r="R90" s="20"/>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7"/>
      <c r="BH90" s="79" t="s">
        <v>95</v>
      </c>
      <c r="BI90" s="79"/>
      <c r="BJ90" s="79"/>
      <c r="BK90" s="79"/>
      <c r="BL90" s="79"/>
      <c r="BM90" s="79"/>
      <c r="BN90" s="79"/>
      <c r="BO90" s="79"/>
      <c r="BP90" s="79"/>
    </row>
    <row r="91" spans="1:68" ht="15">
      <c r="A91" s="19"/>
      <c r="B91" s="19"/>
      <c r="C91" s="19"/>
      <c r="D91" s="19"/>
      <c r="E91" s="19"/>
      <c r="F91" s="19"/>
      <c r="G91" s="19"/>
      <c r="H91" s="19"/>
      <c r="I91" s="19"/>
      <c r="J91" s="19"/>
      <c r="K91" s="19"/>
      <c r="L91" s="19"/>
      <c r="M91" s="19"/>
      <c r="N91" s="19"/>
      <c r="O91" s="19"/>
      <c r="P91" s="19"/>
      <c r="Q91" s="20"/>
      <c r="R91" s="20"/>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7"/>
      <c r="BH91" s="79" t="s">
        <v>93</v>
      </c>
      <c r="BI91" s="79"/>
      <c r="BJ91" s="79"/>
      <c r="BK91" s="79"/>
      <c r="BL91" s="79"/>
      <c r="BM91" s="79"/>
      <c r="BN91" s="79"/>
      <c r="BO91" s="79"/>
      <c r="BP91" s="79"/>
    </row>
    <row r="92" spans="1:68" ht="15">
      <c r="A92" s="19"/>
      <c r="B92" s="19"/>
      <c r="C92" s="19"/>
      <c r="D92" s="19"/>
      <c r="E92" s="19"/>
      <c r="F92" s="19"/>
      <c r="G92" s="19"/>
      <c r="H92" s="19"/>
      <c r="I92" s="19"/>
      <c r="J92" s="19"/>
      <c r="K92" s="19"/>
      <c r="L92" s="19"/>
      <c r="M92" s="19"/>
      <c r="N92" s="19"/>
      <c r="O92" s="19"/>
      <c r="P92" s="19"/>
      <c r="Q92" s="20"/>
      <c r="R92" s="20"/>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7"/>
      <c r="BI92" s="79"/>
      <c r="BJ92" s="79"/>
      <c r="BK92" s="79"/>
      <c r="BL92" s="79"/>
      <c r="BM92" s="79"/>
      <c r="BN92" s="79"/>
      <c r="BO92" s="79"/>
      <c r="BP92" s="79"/>
    </row>
    <row r="93" spans="1:68" ht="15">
      <c r="A93" s="19"/>
      <c r="B93" s="19"/>
      <c r="C93" s="19"/>
      <c r="D93" s="19"/>
      <c r="E93" s="19"/>
      <c r="F93" s="19"/>
      <c r="G93" s="19"/>
      <c r="H93" s="19"/>
      <c r="I93" s="19"/>
      <c r="J93" s="19"/>
      <c r="K93" s="19"/>
      <c r="L93" s="19"/>
      <c r="M93" s="19"/>
      <c r="N93" s="19"/>
      <c r="O93" s="19"/>
      <c r="P93" s="19"/>
      <c r="Q93" s="20"/>
      <c r="R93" s="20"/>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7"/>
      <c r="BH93" s="79" t="s">
        <v>86</v>
      </c>
      <c r="BI93" s="79"/>
      <c r="BJ93" s="79"/>
      <c r="BK93" s="79"/>
      <c r="BL93" s="79"/>
      <c r="BM93" s="79"/>
      <c r="BN93" s="79"/>
      <c r="BO93" s="79"/>
      <c r="BP93" s="79"/>
    </row>
    <row r="94" spans="1:68" ht="15">
      <c r="A94" s="19"/>
      <c r="B94" s="19"/>
      <c r="C94" s="19"/>
      <c r="D94" s="19"/>
      <c r="E94" s="19"/>
      <c r="F94" s="19"/>
      <c r="G94" s="19"/>
      <c r="H94" s="19"/>
      <c r="I94" s="19"/>
      <c r="J94" s="19"/>
      <c r="K94" s="19"/>
      <c r="L94" s="19"/>
      <c r="M94" s="19"/>
      <c r="N94" s="19"/>
      <c r="O94" s="19"/>
      <c r="P94" s="19"/>
      <c r="Q94" s="20"/>
      <c r="R94" s="20"/>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7"/>
      <c r="BH94" s="79" t="s">
        <v>87</v>
      </c>
      <c r="BI94" s="79"/>
      <c r="BJ94" s="79"/>
      <c r="BK94" s="79"/>
      <c r="BL94" s="79"/>
      <c r="BM94" s="79"/>
      <c r="BN94" s="79"/>
      <c r="BO94" s="79"/>
      <c r="BP94" s="79"/>
    </row>
    <row r="95" spans="1:68" ht="15">
      <c r="A95" s="19"/>
      <c r="B95" s="19"/>
      <c r="C95" s="19"/>
      <c r="D95" s="19"/>
      <c r="E95" s="19"/>
      <c r="F95" s="19"/>
      <c r="G95" s="19"/>
      <c r="H95" s="19"/>
      <c r="I95" s="19"/>
      <c r="J95" s="19"/>
      <c r="K95" s="19"/>
      <c r="L95" s="19"/>
      <c r="M95" s="19"/>
      <c r="N95" s="19"/>
      <c r="O95" s="19"/>
      <c r="P95" s="19"/>
      <c r="Q95" s="20"/>
      <c r="R95" s="20"/>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7"/>
      <c r="BH95" s="79"/>
      <c r="BI95" s="79"/>
      <c r="BJ95" s="79"/>
      <c r="BK95" s="79"/>
      <c r="BL95" s="79"/>
      <c r="BM95" s="79"/>
      <c r="BN95" s="79"/>
      <c r="BO95" s="79"/>
      <c r="BP95" s="79"/>
    </row>
    <row r="96" spans="1:68" ht="15">
      <c r="A96" s="19"/>
      <c r="B96" s="19"/>
      <c r="C96" s="19"/>
      <c r="D96" s="19"/>
      <c r="E96" s="19"/>
      <c r="F96" s="19"/>
      <c r="G96" s="19"/>
      <c r="H96" s="19"/>
      <c r="I96" s="19"/>
      <c r="J96" s="19"/>
      <c r="K96" s="19"/>
      <c r="L96" s="19"/>
      <c r="M96" s="19"/>
      <c r="N96" s="19"/>
      <c r="O96" s="19"/>
      <c r="P96" s="19"/>
      <c r="Q96" s="20"/>
      <c r="R96" s="20"/>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7"/>
      <c r="BH96" s="79" t="s">
        <v>88</v>
      </c>
      <c r="BI96" s="79"/>
      <c r="BJ96" s="79"/>
      <c r="BK96" s="79"/>
      <c r="BL96" s="79"/>
      <c r="BM96" s="79"/>
      <c r="BN96" s="79"/>
      <c r="BO96" s="79"/>
      <c r="BP96" s="79"/>
    </row>
    <row r="97" spans="1:68" ht="15">
      <c r="A97" s="19"/>
      <c r="B97" s="19"/>
      <c r="C97" s="19"/>
      <c r="D97" s="19"/>
      <c r="E97" s="19"/>
      <c r="F97" s="19"/>
      <c r="G97" s="19"/>
      <c r="H97" s="19"/>
      <c r="I97" s="19"/>
      <c r="J97" s="19"/>
      <c r="K97" s="19"/>
      <c r="L97" s="19"/>
      <c r="M97" s="19"/>
      <c r="N97" s="19"/>
      <c r="O97" s="19"/>
      <c r="P97" s="19"/>
      <c r="Q97" s="20"/>
      <c r="R97" s="20"/>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7"/>
      <c r="BI97" s="79"/>
      <c r="BJ97" s="79"/>
      <c r="BK97" s="79"/>
      <c r="BL97" s="79"/>
      <c r="BM97" s="79"/>
      <c r="BN97" s="79"/>
      <c r="BO97" s="79"/>
      <c r="BP97" s="79"/>
    </row>
    <row r="98" spans="1:68" ht="15">
      <c r="A98" s="19"/>
      <c r="B98" s="19"/>
      <c r="C98" s="19"/>
      <c r="D98" s="19"/>
      <c r="E98" s="19"/>
      <c r="F98" s="19"/>
      <c r="G98" s="19"/>
      <c r="H98" s="19"/>
      <c r="I98" s="19"/>
      <c r="J98" s="19"/>
      <c r="K98" s="19"/>
      <c r="L98" s="19"/>
      <c r="M98" s="19"/>
      <c r="N98" s="19"/>
      <c r="O98" s="19"/>
      <c r="P98" s="19"/>
      <c r="Q98" s="20"/>
      <c r="R98" s="20"/>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7"/>
      <c r="BI98" s="79"/>
      <c r="BJ98" s="79"/>
      <c r="BK98" s="79"/>
      <c r="BL98" s="79"/>
      <c r="BM98" s="79"/>
      <c r="BN98" s="79"/>
      <c r="BO98" s="79"/>
      <c r="BP98" s="79"/>
    </row>
    <row r="99" spans="1:68" ht="15">
      <c r="A99" s="19"/>
      <c r="B99" s="19"/>
      <c r="C99" s="19"/>
      <c r="D99" s="19"/>
      <c r="E99" s="19"/>
      <c r="F99" s="19"/>
      <c r="G99" s="19"/>
      <c r="H99" s="19"/>
      <c r="I99" s="19"/>
      <c r="J99" s="19"/>
      <c r="K99" s="19"/>
      <c r="L99" s="19"/>
      <c r="M99" s="19"/>
      <c r="N99" s="19"/>
      <c r="O99" s="19"/>
      <c r="P99" s="19"/>
      <c r="Q99" s="20"/>
      <c r="R99" s="20"/>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7"/>
      <c r="BI99" s="79"/>
      <c r="BJ99" s="79"/>
      <c r="BK99" s="79"/>
      <c r="BL99" s="79"/>
      <c r="BM99" s="79"/>
      <c r="BN99" s="79"/>
      <c r="BO99" s="79"/>
      <c r="BP99" s="79"/>
    </row>
    <row r="100" spans="1:68">
      <c r="A100" s="19"/>
      <c r="B100" s="19"/>
      <c r="C100" s="19"/>
      <c r="D100" s="19"/>
      <c r="E100" s="19"/>
      <c r="F100" s="19"/>
      <c r="G100" s="19"/>
      <c r="H100" s="19"/>
      <c r="I100" s="19"/>
      <c r="J100" s="19"/>
      <c r="K100" s="19"/>
      <c r="L100" s="19"/>
      <c r="M100" s="19"/>
      <c r="N100" s="19"/>
      <c r="O100" s="19"/>
      <c r="P100" s="19"/>
      <c r="Q100" s="20"/>
      <c r="R100" s="20"/>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H100" s="79" t="s">
        <v>89</v>
      </c>
      <c r="BI100" s="79"/>
      <c r="BJ100" s="79"/>
      <c r="BK100" s="79"/>
      <c r="BL100" s="79"/>
      <c r="BM100" s="79"/>
      <c r="BN100" s="79"/>
      <c r="BO100" s="79"/>
      <c r="BP100" s="79"/>
    </row>
    <row r="101" spans="1:68">
      <c r="A101" s="19"/>
      <c r="B101" s="19"/>
      <c r="C101" s="19"/>
      <c r="D101" s="19"/>
      <c r="E101" s="19"/>
      <c r="F101" s="19"/>
      <c r="G101" s="19"/>
      <c r="H101" s="19"/>
      <c r="I101" s="19"/>
      <c r="J101" s="19"/>
      <c r="K101" s="19"/>
      <c r="L101" s="19"/>
      <c r="M101" s="19"/>
      <c r="N101" s="19"/>
      <c r="O101" s="19"/>
      <c r="P101" s="19"/>
      <c r="Q101" s="20"/>
      <c r="R101" s="20"/>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I101" s="79"/>
      <c r="BJ101" s="79"/>
      <c r="BK101" s="79"/>
      <c r="BL101" s="79"/>
      <c r="BM101" s="79"/>
      <c r="BN101" s="79"/>
      <c r="BO101" s="79"/>
      <c r="BP101" s="79"/>
    </row>
    <row r="102" spans="1:68">
      <c r="A102" s="19"/>
      <c r="B102" s="19"/>
      <c r="C102" s="19"/>
      <c r="D102" s="19"/>
      <c r="E102" s="19"/>
      <c r="F102" s="19"/>
      <c r="G102" s="19"/>
      <c r="H102" s="19"/>
      <c r="I102" s="19"/>
      <c r="J102" s="19"/>
      <c r="K102" s="19"/>
      <c r="L102" s="19"/>
      <c r="M102" s="19"/>
      <c r="N102" s="19"/>
      <c r="O102" s="19"/>
      <c r="P102" s="19"/>
      <c r="Q102" s="20"/>
      <c r="R102" s="20"/>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H102" s="79"/>
      <c r="BI102" s="79"/>
      <c r="BJ102" s="79"/>
      <c r="BK102" s="79"/>
      <c r="BL102" s="79"/>
      <c r="BM102" s="79"/>
      <c r="BN102" s="79"/>
      <c r="BO102" s="79"/>
      <c r="BP102" s="79"/>
    </row>
    <row r="103" spans="1:68">
      <c r="A103" s="19"/>
      <c r="B103" s="19"/>
      <c r="C103" s="19"/>
      <c r="D103" s="19"/>
      <c r="E103" s="19"/>
      <c r="F103" s="19"/>
      <c r="G103" s="19"/>
      <c r="H103" s="19"/>
      <c r="I103" s="19"/>
      <c r="J103" s="19"/>
      <c r="K103" s="19"/>
      <c r="L103" s="19"/>
      <c r="M103" s="19"/>
      <c r="N103" s="19"/>
      <c r="O103" s="19"/>
      <c r="P103" s="19"/>
      <c r="Q103" s="20"/>
      <c r="R103" s="20"/>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H103" s="79"/>
      <c r="BI103" s="79"/>
      <c r="BJ103" s="79"/>
      <c r="BK103" s="79"/>
      <c r="BL103" s="79"/>
      <c r="BM103" s="79"/>
      <c r="BN103" s="79"/>
      <c r="BO103" s="79"/>
      <c r="BP103" s="79"/>
    </row>
    <row r="104" spans="1:68">
      <c r="A104" s="19"/>
      <c r="B104" s="19"/>
      <c r="C104" s="19"/>
      <c r="D104" s="19"/>
      <c r="E104" s="19"/>
      <c r="F104" s="19"/>
      <c r="G104" s="19"/>
      <c r="H104" s="19"/>
      <c r="I104" s="19"/>
      <c r="J104" s="19"/>
      <c r="K104" s="19"/>
      <c r="L104" s="19"/>
      <c r="M104" s="19"/>
      <c r="N104" s="19"/>
      <c r="O104" s="19"/>
      <c r="P104" s="19"/>
      <c r="Q104" s="20"/>
      <c r="R104" s="20"/>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H104" s="79" t="s">
        <v>90</v>
      </c>
      <c r="BI104" s="79"/>
      <c r="BJ104" s="79"/>
      <c r="BK104" s="79"/>
      <c r="BL104" s="79"/>
      <c r="BM104" s="79"/>
      <c r="BN104" s="79"/>
      <c r="BO104" s="79"/>
      <c r="BP104" s="79"/>
    </row>
    <row r="105" spans="1:68">
      <c r="A105" s="19"/>
      <c r="B105" s="19"/>
      <c r="C105" s="19"/>
      <c r="D105" s="19"/>
      <c r="E105" s="19"/>
      <c r="F105" s="19"/>
      <c r="G105" s="19"/>
      <c r="H105" s="19"/>
      <c r="I105" s="19"/>
      <c r="J105" s="19"/>
      <c r="K105" s="19"/>
      <c r="L105" s="19"/>
      <c r="M105" s="19"/>
      <c r="N105" s="19"/>
      <c r="O105" s="19"/>
      <c r="P105" s="19"/>
      <c r="Q105" s="20"/>
      <c r="R105" s="20"/>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H105" s="79"/>
      <c r="BI105" s="79"/>
      <c r="BJ105" s="79"/>
      <c r="BK105" s="79"/>
      <c r="BL105" s="79"/>
      <c r="BM105" s="79"/>
      <c r="BN105" s="79"/>
      <c r="BO105" s="79"/>
      <c r="BP105" s="79"/>
    </row>
    <row r="106" spans="1:68">
      <c r="A106" s="19"/>
      <c r="B106" s="19"/>
      <c r="C106" s="19"/>
      <c r="D106" s="19"/>
      <c r="E106" s="19"/>
      <c r="F106" s="19"/>
      <c r="G106" s="19"/>
      <c r="H106" s="19"/>
      <c r="I106" s="19"/>
      <c r="J106" s="19"/>
      <c r="K106" s="19"/>
      <c r="L106" s="19"/>
      <c r="M106" s="19"/>
      <c r="N106" s="19"/>
      <c r="O106" s="19"/>
      <c r="P106" s="19"/>
      <c r="Q106" s="20"/>
      <c r="R106" s="20"/>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H106" s="79"/>
      <c r="BI106" s="79"/>
      <c r="BJ106" s="79"/>
      <c r="BK106" s="79"/>
      <c r="BL106" s="79"/>
      <c r="BM106" s="79"/>
      <c r="BN106" s="79"/>
      <c r="BO106" s="79"/>
      <c r="BP106" s="79"/>
    </row>
    <row r="107" spans="1:68">
      <c r="A107" s="19"/>
      <c r="B107" s="19"/>
      <c r="C107" s="19"/>
      <c r="D107" s="19"/>
      <c r="E107" s="19"/>
      <c r="F107" s="19"/>
      <c r="G107" s="19"/>
      <c r="H107" s="19"/>
      <c r="I107" s="19"/>
      <c r="J107" s="19"/>
      <c r="K107" s="19"/>
      <c r="L107" s="19"/>
      <c r="M107" s="19"/>
      <c r="N107" s="19"/>
      <c r="O107" s="19"/>
      <c r="P107" s="19"/>
      <c r="Q107" s="20"/>
      <c r="R107" s="20"/>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H107" s="79"/>
      <c r="BI107" s="79"/>
      <c r="BJ107" s="79"/>
      <c r="BK107" s="79"/>
      <c r="BL107" s="79"/>
      <c r="BM107" s="79"/>
      <c r="BN107" s="79"/>
      <c r="BO107" s="79"/>
      <c r="BP107" s="79"/>
    </row>
    <row r="108" spans="1:68">
      <c r="A108" s="19"/>
      <c r="B108" s="19"/>
      <c r="C108" s="19"/>
      <c r="D108" s="19"/>
      <c r="E108" s="19"/>
      <c r="F108" s="19"/>
      <c r="G108" s="19"/>
      <c r="H108" s="19"/>
      <c r="I108" s="19"/>
      <c r="J108" s="19"/>
      <c r="K108" s="19"/>
      <c r="L108" s="19"/>
      <c r="M108" s="19"/>
      <c r="N108" s="19"/>
      <c r="O108" s="19"/>
      <c r="P108" s="19"/>
      <c r="Q108" s="20"/>
      <c r="R108" s="20"/>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H108" s="79"/>
      <c r="BI108" s="79"/>
      <c r="BJ108" s="79"/>
      <c r="BK108" s="79"/>
      <c r="BL108" s="79"/>
      <c r="BM108" s="79"/>
      <c r="BN108" s="79"/>
      <c r="BO108" s="79"/>
      <c r="BP108" s="79"/>
    </row>
    <row r="109" spans="1:68">
      <c r="A109" s="19"/>
      <c r="B109" s="19"/>
      <c r="C109" s="19"/>
      <c r="D109" s="19"/>
      <c r="E109" s="19"/>
      <c r="F109" s="19"/>
      <c r="G109" s="19"/>
      <c r="H109" s="19"/>
      <c r="I109" s="19"/>
      <c r="J109" s="19"/>
      <c r="K109" s="19"/>
      <c r="L109" s="19"/>
      <c r="M109" s="19"/>
      <c r="N109" s="19"/>
      <c r="O109" s="19"/>
      <c r="P109" s="19"/>
      <c r="Q109" s="20"/>
      <c r="R109" s="20"/>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H109" s="79" t="s">
        <v>91</v>
      </c>
      <c r="BJ109" s="79"/>
      <c r="BK109" s="79"/>
      <c r="BL109" s="79"/>
      <c r="BM109" s="79"/>
      <c r="BN109" s="79"/>
      <c r="BO109" s="79"/>
      <c r="BP109" s="79"/>
    </row>
    <row r="110" spans="1:68">
      <c r="A110" s="19"/>
      <c r="B110" s="19"/>
      <c r="C110" s="19"/>
      <c r="D110" s="19"/>
      <c r="E110" s="19"/>
      <c r="F110" s="19"/>
      <c r="G110" s="19"/>
      <c r="H110" s="19"/>
      <c r="I110" s="19"/>
      <c r="J110" s="19"/>
      <c r="K110" s="19"/>
      <c r="L110" s="19"/>
      <c r="M110" s="19"/>
      <c r="N110" s="19"/>
      <c r="O110" s="19"/>
      <c r="P110" s="19"/>
      <c r="Q110" s="20"/>
      <c r="R110" s="20"/>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H110" s="79"/>
      <c r="BJ110" s="79"/>
      <c r="BK110" s="79"/>
      <c r="BL110" s="79"/>
      <c r="BM110" s="79"/>
      <c r="BN110" s="79"/>
      <c r="BO110" s="79"/>
      <c r="BP110" s="79"/>
    </row>
    <row r="111" spans="1:68">
      <c r="A111" s="19"/>
      <c r="B111" s="19"/>
      <c r="C111" s="19"/>
      <c r="D111" s="19"/>
      <c r="E111" s="19"/>
      <c r="F111" s="19"/>
      <c r="G111" s="19"/>
      <c r="H111" s="19"/>
      <c r="I111" s="19"/>
      <c r="J111" s="19"/>
      <c r="K111" s="19"/>
      <c r="L111" s="19"/>
      <c r="M111" s="19"/>
      <c r="N111" s="19"/>
      <c r="O111" s="19"/>
      <c r="P111" s="19"/>
      <c r="Q111" s="20"/>
      <c r="R111" s="20"/>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H111" s="84" t="s">
        <v>92</v>
      </c>
      <c r="BJ111" s="79"/>
      <c r="BK111" s="79"/>
      <c r="BL111" s="79"/>
      <c r="BM111" s="79"/>
      <c r="BN111" s="79"/>
      <c r="BO111" s="79"/>
      <c r="BP111" s="79"/>
    </row>
    <row r="112" spans="1:68" ht="15.75">
      <c r="A112" s="19"/>
      <c r="B112" s="19"/>
      <c r="C112" s="19"/>
      <c r="D112" s="19"/>
      <c r="E112" s="19"/>
      <c r="F112" s="19"/>
      <c r="G112" s="19"/>
      <c r="H112" s="19"/>
      <c r="I112" s="19"/>
      <c r="J112" s="19"/>
      <c r="K112" s="19"/>
      <c r="L112" s="19"/>
      <c r="M112" s="19"/>
      <c r="N112" s="19"/>
      <c r="O112" s="19"/>
      <c r="P112" s="19"/>
      <c r="Q112" s="20"/>
      <c r="R112" s="20"/>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H112" s="85" t="s">
        <v>13</v>
      </c>
      <c r="BI112" s="79"/>
      <c r="BJ112" s="79"/>
      <c r="BK112" s="79"/>
      <c r="BL112" s="79"/>
      <c r="BM112" s="79"/>
      <c r="BN112" s="79"/>
      <c r="BO112" s="79"/>
      <c r="BP112" s="79"/>
    </row>
    <row r="113" spans="1:68">
      <c r="A113" s="19"/>
      <c r="B113" s="19"/>
      <c r="C113" s="19"/>
      <c r="D113" s="19"/>
      <c r="E113" s="19"/>
      <c r="F113" s="19"/>
      <c r="G113" s="19"/>
      <c r="H113" s="19"/>
      <c r="I113" s="19"/>
      <c r="J113" s="19"/>
      <c r="K113" s="19"/>
      <c r="L113" s="19"/>
      <c r="M113" s="19"/>
      <c r="N113" s="19"/>
      <c r="O113" s="19"/>
      <c r="P113" s="19"/>
      <c r="Q113" s="20"/>
      <c r="R113" s="20"/>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H113" s="79"/>
      <c r="BI113" s="79"/>
      <c r="BJ113" s="79"/>
      <c r="BK113" s="79"/>
      <c r="BL113" s="79"/>
      <c r="BM113" s="79"/>
      <c r="BN113" s="79"/>
      <c r="BO113" s="79"/>
      <c r="BP113" s="79"/>
    </row>
    <row r="114" spans="1:68">
      <c r="A114" s="19"/>
      <c r="B114" s="19"/>
      <c r="C114" s="19"/>
      <c r="D114" s="19"/>
      <c r="E114" s="19"/>
      <c r="F114" s="19"/>
      <c r="G114" s="19"/>
      <c r="H114" s="19"/>
      <c r="I114" s="19"/>
      <c r="J114" s="19"/>
      <c r="K114" s="19"/>
      <c r="L114" s="19"/>
      <c r="M114" s="19"/>
      <c r="N114" s="19"/>
      <c r="O114" s="19"/>
      <c r="P114" s="19"/>
      <c r="Q114" s="20"/>
      <c r="R114" s="20"/>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H114" s="79"/>
      <c r="BI114" s="79"/>
      <c r="BJ114" s="79"/>
      <c r="BK114" s="79"/>
      <c r="BL114" s="79"/>
      <c r="BM114" s="79"/>
      <c r="BN114" s="79"/>
      <c r="BO114" s="79"/>
      <c r="BP114" s="79"/>
    </row>
    <row r="115" spans="1:68">
      <c r="A115" s="19"/>
      <c r="B115" s="19"/>
      <c r="C115" s="19"/>
      <c r="D115" s="19"/>
      <c r="E115" s="19"/>
      <c r="F115" s="19"/>
      <c r="G115" s="19"/>
      <c r="H115" s="19"/>
      <c r="I115" s="19"/>
      <c r="J115" s="19"/>
      <c r="K115" s="19"/>
      <c r="L115" s="19"/>
      <c r="M115" s="19"/>
      <c r="N115" s="19"/>
      <c r="O115" s="19"/>
      <c r="P115" s="19"/>
      <c r="Q115" s="20"/>
      <c r="R115" s="20"/>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H115" s="79"/>
      <c r="BI115" s="79"/>
      <c r="BJ115" s="79"/>
      <c r="BK115" s="79"/>
      <c r="BL115" s="79"/>
      <c r="BM115" s="79"/>
      <c r="BN115" s="79"/>
      <c r="BO115" s="79"/>
      <c r="BP115" s="79"/>
    </row>
    <row r="116" spans="1:68">
      <c r="A116" s="19"/>
      <c r="B116" s="19"/>
      <c r="C116" s="19"/>
      <c r="D116" s="19"/>
      <c r="E116" s="19"/>
      <c r="F116" s="19"/>
      <c r="G116" s="19"/>
      <c r="H116" s="19"/>
      <c r="I116" s="19"/>
      <c r="J116" s="19"/>
      <c r="K116" s="19"/>
      <c r="L116" s="19"/>
      <c r="M116" s="19"/>
      <c r="N116" s="19"/>
      <c r="O116" s="19"/>
      <c r="P116" s="19"/>
      <c r="Q116" s="20"/>
      <c r="R116" s="20"/>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H116" s="79"/>
      <c r="BI116" s="79"/>
      <c r="BJ116" s="79"/>
      <c r="BK116" s="79"/>
      <c r="BL116" s="79"/>
      <c r="BM116" s="79"/>
      <c r="BN116" s="79"/>
      <c r="BO116" s="79"/>
      <c r="BP116" s="79"/>
    </row>
    <row r="117" spans="1:68">
      <c r="A117" s="19"/>
      <c r="B117" s="19"/>
      <c r="C117" s="19"/>
      <c r="D117" s="19"/>
      <c r="E117" s="19"/>
      <c r="F117" s="19"/>
      <c r="G117" s="19"/>
      <c r="H117" s="19"/>
      <c r="I117" s="19"/>
      <c r="J117" s="19"/>
      <c r="K117" s="19"/>
      <c r="L117" s="19"/>
      <c r="M117" s="19"/>
      <c r="N117" s="19"/>
      <c r="O117" s="19"/>
      <c r="P117" s="19"/>
      <c r="Q117" s="20"/>
      <c r="R117" s="20"/>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H117" s="79"/>
      <c r="BI117" s="79"/>
      <c r="BJ117" s="79"/>
      <c r="BK117" s="79"/>
      <c r="BL117" s="79"/>
      <c r="BM117" s="79"/>
      <c r="BN117" s="79"/>
      <c r="BO117" s="79"/>
      <c r="BP117" s="79"/>
    </row>
    <row r="118" spans="1:68">
      <c r="A118" s="19"/>
      <c r="B118" s="19"/>
      <c r="C118" s="19"/>
      <c r="D118" s="19"/>
      <c r="E118" s="19"/>
      <c r="F118" s="19"/>
      <c r="G118" s="19"/>
      <c r="H118" s="19"/>
      <c r="I118" s="19"/>
      <c r="J118" s="19"/>
      <c r="K118" s="19"/>
      <c r="L118" s="19"/>
      <c r="M118" s="19"/>
      <c r="N118" s="19"/>
      <c r="O118" s="19"/>
      <c r="P118" s="19"/>
      <c r="Q118" s="20"/>
      <c r="R118" s="20"/>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H118" s="79"/>
      <c r="BI118" s="79"/>
      <c r="BJ118" s="79"/>
      <c r="BK118" s="79"/>
      <c r="BL118" s="79"/>
      <c r="BM118" s="79"/>
      <c r="BN118" s="79"/>
      <c r="BO118" s="79"/>
      <c r="BP118" s="79"/>
    </row>
    <row r="123" spans="1:68">
      <c r="BG123" s="6" t="s">
        <v>96</v>
      </c>
      <c r="BL123" s="13" t="str">
        <f>BI13</f>
        <v>factrnr</v>
      </c>
      <c r="BM123" s="13"/>
      <c r="BN123" s="13"/>
      <c r="BO123" s="86">
        <f ca="1">TODAY()</f>
        <v>45093</v>
      </c>
    </row>
    <row r="124" spans="1:68">
      <c r="BG124" s="449" t="s">
        <v>112</v>
      </c>
      <c r="BH124" s="449"/>
      <c r="BI124" s="449"/>
      <c r="BJ124" s="449"/>
      <c r="BK124" s="449"/>
      <c r="BL124" s="449"/>
      <c r="BM124" s="449"/>
      <c r="BN124" s="449"/>
      <c r="BO124" s="449"/>
      <c r="BP124" s="449"/>
    </row>
    <row r="125" spans="1:68">
      <c r="BG125" s="449"/>
      <c r="BH125" s="449"/>
      <c r="BI125" s="449"/>
      <c r="BJ125" s="449"/>
      <c r="BK125" s="449"/>
      <c r="BL125" s="449"/>
      <c r="BM125" s="449"/>
      <c r="BN125" s="449"/>
      <c r="BO125" s="449"/>
      <c r="BP125" s="449"/>
    </row>
    <row r="126" spans="1:68">
      <c r="BG126" s="449"/>
      <c r="BH126" s="449"/>
      <c r="BI126" s="449"/>
      <c r="BJ126" s="449"/>
      <c r="BK126" s="449"/>
      <c r="BL126" s="449"/>
      <c r="BM126" s="449"/>
      <c r="BN126" s="449"/>
      <c r="BO126" s="449"/>
      <c r="BP126" s="449"/>
    </row>
    <row r="127" spans="1:68">
      <c r="BG127" s="449"/>
      <c r="BH127" s="449"/>
      <c r="BI127" s="449"/>
      <c r="BJ127" s="449"/>
      <c r="BK127" s="449"/>
      <c r="BL127" s="449"/>
      <c r="BM127" s="449"/>
      <c r="BN127" s="449"/>
      <c r="BO127" s="449"/>
      <c r="BP127" s="449"/>
    </row>
    <row r="128" spans="1:68">
      <c r="BG128" s="449"/>
      <c r="BH128" s="449"/>
      <c r="BI128" s="449"/>
      <c r="BJ128" s="449"/>
      <c r="BK128" s="449"/>
      <c r="BL128" s="449"/>
      <c r="BM128" s="449"/>
      <c r="BN128" s="449"/>
      <c r="BO128" s="449"/>
      <c r="BP128" s="449"/>
    </row>
    <row r="129" spans="59:68">
      <c r="BG129" s="449"/>
      <c r="BH129" s="449"/>
      <c r="BI129" s="449"/>
      <c r="BJ129" s="449"/>
      <c r="BK129" s="449"/>
      <c r="BL129" s="449"/>
      <c r="BM129" s="449"/>
      <c r="BN129" s="449"/>
      <c r="BO129" s="449"/>
      <c r="BP129" s="449"/>
    </row>
    <row r="130" spans="59:68">
      <c r="BG130" s="449"/>
      <c r="BH130" s="449"/>
      <c r="BI130" s="449"/>
      <c r="BJ130" s="449"/>
      <c r="BK130" s="449"/>
      <c r="BL130" s="449"/>
      <c r="BM130" s="449"/>
      <c r="BN130" s="449"/>
      <c r="BO130" s="449"/>
      <c r="BP130" s="449"/>
    </row>
    <row r="131" spans="59:68">
      <c r="BG131" s="449"/>
      <c r="BH131" s="449"/>
      <c r="BI131" s="449"/>
      <c r="BJ131" s="449"/>
      <c r="BK131" s="449"/>
      <c r="BL131" s="449"/>
      <c r="BM131" s="449"/>
      <c r="BN131" s="449"/>
      <c r="BO131" s="449"/>
      <c r="BP131" s="449"/>
    </row>
    <row r="132" spans="59:68">
      <c r="BG132" s="449"/>
      <c r="BH132" s="449"/>
      <c r="BI132" s="449"/>
      <c r="BJ132" s="449"/>
      <c r="BK132" s="449"/>
      <c r="BL132" s="449"/>
      <c r="BM132" s="449"/>
      <c r="BN132" s="449"/>
      <c r="BO132" s="449"/>
      <c r="BP132" s="449"/>
    </row>
    <row r="133" spans="59:68">
      <c r="BG133" s="449"/>
      <c r="BH133" s="449"/>
      <c r="BI133" s="449"/>
      <c r="BJ133" s="449"/>
      <c r="BK133" s="449"/>
      <c r="BL133" s="449"/>
      <c r="BM133" s="449"/>
      <c r="BN133" s="449"/>
      <c r="BO133" s="449"/>
      <c r="BP133" s="449"/>
    </row>
    <row r="134" spans="59:68">
      <c r="BG134" s="449"/>
      <c r="BH134" s="449"/>
      <c r="BI134" s="449"/>
      <c r="BJ134" s="449"/>
      <c r="BK134" s="449"/>
      <c r="BL134" s="449"/>
      <c r="BM134" s="449"/>
      <c r="BN134" s="449"/>
      <c r="BO134" s="449"/>
      <c r="BP134" s="449"/>
    </row>
    <row r="135" spans="59:68">
      <c r="BG135" s="449"/>
      <c r="BH135" s="449"/>
      <c r="BI135" s="449"/>
      <c r="BJ135" s="449"/>
      <c r="BK135" s="449"/>
      <c r="BL135" s="449"/>
      <c r="BM135" s="449"/>
      <c r="BN135" s="449"/>
      <c r="BO135" s="449"/>
      <c r="BP135" s="449"/>
    </row>
    <row r="136" spans="59:68">
      <c r="BG136" s="449"/>
      <c r="BH136" s="449"/>
      <c r="BI136" s="449"/>
      <c r="BJ136" s="449"/>
      <c r="BK136" s="449"/>
      <c r="BL136" s="449"/>
      <c r="BM136" s="449"/>
      <c r="BN136" s="449"/>
      <c r="BO136" s="449"/>
      <c r="BP136" s="449"/>
    </row>
    <row r="137" spans="59:68">
      <c r="BG137" s="449"/>
      <c r="BH137" s="449"/>
      <c r="BI137" s="449"/>
      <c r="BJ137" s="449"/>
      <c r="BK137" s="449"/>
      <c r="BL137" s="449"/>
      <c r="BM137" s="449"/>
      <c r="BN137" s="449"/>
      <c r="BO137" s="449"/>
      <c r="BP137" s="449"/>
    </row>
    <row r="138" spans="59:68">
      <c r="BG138" s="449"/>
      <c r="BH138" s="449"/>
      <c r="BI138" s="449"/>
      <c r="BJ138" s="449"/>
      <c r="BK138" s="449"/>
      <c r="BL138" s="449"/>
      <c r="BM138" s="449"/>
      <c r="BN138" s="449"/>
      <c r="BO138" s="449"/>
      <c r="BP138" s="449"/>
    </row>
    <row r="139" spans="59:68">
      <c r="BG139" s="449"/>
      <c r="BH139" s="449"/>
      <c r="BI139" s="449"/>
      <c r="BJ139" s="449"/>
      <c r="BK139" s="449"/>
      <c r="BL139" s="449"/>
      <c r="BM139" s="449"/>
      <c r="BN139" s="449"/>
      <c r="BO139" s="449"/>
      <c r="BP139" s="449"/>
    </row>
    <row r="140" spans="59:68">
      <c r="BG140" s="449"/>
      <c r="BH140" s="449"/>
      <c r="BI140" s="449"/>
      <c r="BJ140" s="449"/>
      <c r="BK140" s="449"/>
      <c r="BL140" s="449"/>
      <c r="BM140" s="449"/>
      <c r="BN140" s="449"/>
      <c r="BO140" s="449"/>
      <c r="BP140" s="449"/>
    </row>
    <row r="141" spans="59:68">
      <c r="BG141" s="449"/>
      <c r="BH141" s="449"/>
      <c r="BI141" s="449"/>
      <c r="BJ141" s="449"/>
      <c r="BK141" s="449"/>
      <c r="BL141" s="449"/>
      <c r="BM141" s="449"/>
      <c r="BN141" s="449"/>
      <c r="BO141" s="449"/>
      <c r="BP141" s="449"/>
    </row>
    <row r="142" spans="59:68">
      <c r="BG142" s="449"/>
      <c r="BH142" s="449"/>
      <c r="BI142" s="449"/>
      <c r="BJ142" s="449"/>
      <c r="BK142" s="449"/>
      <c r="BL142" s="449"/>
      <c r="BM142" s="449"/>
      <c r="BN142" s="449"/>
      <c r="BO142" s="449"/>
      <c r="BP142" s="449"/>
    </row>
    <row r="143" spans="59:68">
      <c r="BG143" s="449"/>
      <c r="BH143" s="449"/>
      <c r="BI143" s="449"/>
      <c r="BJ143" s="449"/>
      <c r="BK143" s="449"/>
      <c r="BL143" s="449"/>
      <c r="BM143" s="449"/>
      <c r="BN143" s="449"/>
      <c r="BO143" s="449"/>
      <c r="BP143" s="449"/>
    </row>
    <row r="144" spans="59:68">
      <c r="BG144" s="449"/>
      <c r="BH144" s="449"/>
      <c r="BI144" s="449"/>
      <c r="BJ144" s="449"/>
      <c r="BK144" s="449"/>
      <c r="BL144" s="449"/>
      <c r="BM144" s="449"/>
      <c r="BN144" s="449"/>
      <c r="BO144" s="449"/>
      <c r="BP144" s="449"/>
    </row>
    <row r="145" spans="59:68">
      <c r="BG145" s="449"/>
      <c r="BH145" s="449"/>
      <c r="BI145" s="449"/>
      <c r="BJ145" s="449"/>
      <c r="BK145" s="449"/>
      <c r="BL145" s="449"/>
      <c r="BM145" s="449"/>
      <c r="BN145" s="449"/>
      <c r="BO145" s="449"/>
      <c r="BP145" s="449"/>
    </row>
    <row r="146" spans="59:68">
      <c r="BG146" s="449"/>
      <c r="BH146" s="449"/>
      <c r="BI146" s="449"/>
      <c r="BJ146" s="449"/>
      <c r="BK146" s="449"/>
      <c r="BL146" s="449"/>
      <c r="BM146" s="449"/>
      <c r="BN146" s="449"/>
      <c r="BO146" s="449"/>
      <c r="BP146" s="449"/>
    </row>
    <row r="147" spans="59:68">
      <c r="BG147" s="449"/>
      <c r="BH147" s="449"/>
      <c r="BI147" s="449"/>
      <c r="BJ147" s="449"/>
      <c r="BK147" s="449"/>
      <c r="BL147" s="449"/>
      <c r="BM147" s="449"/>
      <c r="BN147" s="449"/>
      <c r="BO147" s="449"/>
      <c r="BP147" s="449"/>
    </row>
    <row r="148" spans="59:68">
      <c r="BG148" s="449"/>
      <c r="BH148" s="449"/>
      <c r="BI148" s="449"/>
      <c r="BJ148" s="449"/>
      <c r="BK148" s="449"/>
      <c r="BL148" s="449"/>
      <c r="BM148" s="449"/>
      <c r="BN148" s="449"/>
      <c r="BO148" s="449"/>
      <c r="BP148" s="449"/>
    </row>
    <row r="149" spans="59:68">
      <c r="BG149" s="449"/>
      <c r="BH149" s="449"/>
      <c r="BI149" s="449"/>
      <c r="BJ149" s="449"/>
      <c r="BK149" s="449"/>
      <c r="BL149" s="449"/>
      <c r="BM149" s="449"/>
      <c r="BN149" s="449"/>
      <c r="BO149" s="449"/>
      <c r="BP149" s="449"/>
    </row>
    <row r="150" spans="59:68">
      <c r="BG150" s="449"/>
      <c r="BH150" s="449"/>
      <c r="BI150" s="449"/>
      <c r="BJ150" s="449"/>
      <c r="BK150" s="449"/>
      <c r="BL150" s="449"/>
      <c r="BM150" s="449"/>
      <c r="BN150" s="449"/>
      <c r="BO150" s="449"/>
      <c r="BP150" s="449"/>
    </row>
    <row r="151" spans="59:68">
      <c r="BG151" s="449"/>
      <c r="BH151" s="449"/>
      <c r="BI151" s="449"/>
      <c r="BJ151" s="449"/>
      <c r="BK151" s="449"/>
      <c r="BL151" s="449"/>
      <c r="BM151" s="449"/>
      <c r="BN151" s="449"/>
      <c r="BO151" s="449"/>
      <c r="BP151" s="449"/>
    </row>
    <row r="152" spans="59:68">
      <c r="BG152" s="449"/>
      <c r="BH152" s="449"/>
      <c r="BI152" s="449"/>
      <c r="BJ152" s="449"/>
      <c r="BK152" s="449"/>
      <c r="BL152" s="449"/>
      <c r="BM152" s="449"/>
      <c r="BN152" s="449"/>
      <c r="BO152" s="449"/>
      <c r="BP152" s="449"/>
    </row>
    <row r="153" spans="59:68">
      <c r="BG153" s="449"/>
      <c r="BH153" s="449"/>
      <c r="BI153" s="449"/>
      <c r="BJ153" s="449"/>
      <c r="BK153" s="449"/>
      <c r="BL153" s="449"/>
      <c r="BM153" s="449"/>
      <c r="BN153" s="449"/>
      <c r="BO153" s="449"/>
      <c r="BP153" s="449"/>
    </row>
    <row r="154" spans="59:68">
      <c r="BG154" s="449"/>
      <c r="BH154" s="449"/>
      <c r="BI154" s="449"/>
      <c r="BJ154" s="449"/>
      <c r="BK154" s="449"/>
      <c r="BL154" s="449"/>
      <c r="BM154" s="449"/>
      <c r="BN154" s="449"/>
      <c r="BO154" s="449"/>
      <c r="BP154" s="449"/>
    </row>
    <row r="155" spans="59:68">
      <c r="BG155" s="449"/>
      <c r="BH155" s="449"/>
      <c r="BI155" s="449"/>
      <c r="BJ155" s="449"/>
      <c r="BK155" s="449"/>
      <c r="BL155" s="449"/>
      <c r="BM155" s="449"/>
      <c r="BN155" s="449"/>
      <c r="BO155" s="449"/>
      <c r="BP155" s="449"/>
    </row>
    <row r="156" spans="59:68">
      <c r="BG156" s="449"/>
      <c r="BH156" s="449"/>
      <c r="BI156" s="449"/>
      <c r="BJ156" s="449"/>
      <c r="BK156" s="449"/>
      <c r="BL156" s="449"/>
      <c r="BM156" s="449"/>
      <c r="BN156" s="449"/>
      <c r="BO156" s="449"/>
      <c r="BP156" s="449"/>
    </row>
    <row r="157" spans="59:68">
      <c r="BG157" s="449"/>
      <c r="BH157" s="449"/>
      <c r="BI157" s="449"/>
      <c r="BJ157" s="449"/>
      <c r="BK157" s="449"/>
      <c r="BL157" s="449"/>
      <c r="BM157" s="449"/>
      <c r="BN157" s="449"/>
      <c r="BO157" s="449"/>
      <c r="BP157" s="449"/>
    </row>
    <row r="158" spans="59:68">
      <c r="BG158" s="449"/>
      <c r="BH158" s="449"/>
      <c r="BI158" s="449"/>
      <c r="BJ158" s="449"/>
      <c r="BK158" s="449"/>
      <c r="BL158" s="449"/>
      <c r="BM158" s="449"/>
      <c r="BN158" s="449"/>
      <c r="BO158" s="449"/>
      <c r="BP158" s="449"/>
    </row>
    <row r="159" spans="59:68">
      <c r="BG159" s="449"/>
      <c r="BH159" s="449"/>
      <c r="BI159" s="449"/>
      <c r="BJ159" s="449"/>
      <c r="BK159" s="449"/>
      <c r="BL159" s="449"/>
      <c r="BM159" s="449"/>
      <c r="BN159" s="449"/>
      <c r="BO159" s="449"/>
      <c r="BP159" s="449"/>
    </row>
    <row r="160" spans="59:68">
      <c r="BG160" s="449"/>
      <c r="BH160" s="449"/>
      <c r="BI160" s="449"/>
      <c r="BJ160" s="449"/>
      <c r="BK160" s="449"/>
      <c r="BL160" s="449"/>
      <c r="BM160" s="449"/>
      <c r="BN160" s="449"/>
      <c r="BO160" s="449"/>
      <c r="BP160" s="449"/>
    </row>
    <row r="161" spans="59:68">
      <c r="BG161" s="449"/>
      <c r="BH161" s="449"/>
      <c r="BI161" s="449"/>
      <c r="BJ161" s="449"/>
      <c r="BK161" s="449"/>
      <c r="BL161" s="449"/>
      <c r="BM161" s="449"/>
      <c r="BN161" s="449"/>
      <c r="BO161" s="449"/>
      <c r="BP161" s="449"/>
    </row>
    <row r="162" spans="59:68">
      <c r="BG162" s="449"/>
      <c r="BH162" s="449"/>
      <c r="BI162" s="449"/>
      <c r="BJ162" s="449"/>
      <c r="BK162" s="449"/>
      <c r="BL162" s="449"/>
      <c r="BM162" s="449"/>
      <c r="BN162" s="449"/>
      <c r="BO162" s="449"/>
      <c r="BP162" s="449"/>
    </row>
    <row r="163" spans="59:68">
      <c r="BG163" s="449"/>
      <c r="BH163" s="449"/>
      <c r="BI163" s="449"/>
      <c r="BJ163" s="449"/>
      <c r="BK163" s="449"/>
      <c r="BL163" s="449"/>
      <c r="BM163" s="449"/>
      <c r="BN163" s="449"/>
      <c r="BO163" s="449"/>
      <c r="BP163" s="449"/>
    </row>
    <row r="164" spans="59:68">
      <c r="BG164" s="449"/>
      <c r="BH164" s="449"/>
      <c r="BI164" s="449"/>
      <c r="BJ164" s="449"/>
      <c r="BK164" s="449"/>
      <c r="BL164" s="449"/>
      <c r="BM164" s="449"/>
      <c r="BN164" s="449"/>
      <c r="BO164" s="449"/>
      <c r="BP164" s="449"/>
    </row>
    <row r="165" spans="59:68">
      <c r="BG165" s="449"/>
      <c r="BH165" s="449"/>
      <c r="BI165" s="449"/>
      <c r="BJ165" s="449"/>
      <c r="BK165" s="449"/>
      <c r="BL165" s="449"/>
      <c r="BM165" s="449"/>
      <c r="BN165" s="449"/>
      <c r="BO165" s="449"/>
      <c r="BP165" s="449"/>
    </row>
    <row r="166" spans="59:68">
      <c r="BG166" s="449"/>
      <c r="BH166" s="449"/>
      <c r="BI166" s="449"/>
      <c r="BJ166" s="449"/>
      <c r="BK166" s="449"/>
      <c r="BL166" s="449"/>
      <c r="BM166" s="449"/>
      <c r="BN166" s="449"/>
      <c r="BO166" s="449"/>
      <c r="BP166" s="449"/>
    </row>
    <row r="167" spans="59:68">
      <c r="BG167" s="449"/>
      <c r="BH167" s="449"/>
      <c r="BI167" s="449"/>
      <c r="BJ167" s="449"/>
      <c r="BK167" s="449"/>
      <c r="BL167" s="449"/>
      <c r="BM167" s="449"/>
      <c r="BN167" s="449"/>
      <c r="BO167" s="449"/>
      <c r="BP167" s="449"/>
    </row>
    <row r="168" spans="59:68">
      <c r="BG168" s="449"/>
      <c r="BH168" s="449"/>
      <c r="BI168" s="449"/>
      <c r="BJ168" s="449"/>
      <c r="BK168" s="449"/>
      <c r="BL168" s="449"/>
      <c r="BM168" s="449"/>
      <c r="BN168" s="449"/>
      <c r="BO168" s="449"/>
      <c r="BP168" s="449"/>
    </row>
    <row r="169" spans="59:68">
      <c r="BG169" s="449"/>
      <c r="BH169" s="449"/>
      <c r="BI169" s="449"/>
      <c r="BJ169" s="449"/>
      <c r="BK169" s="449"/>
      <c r="BL169" s="449"/>
      <c r="BM169" s="449"/>
      <c r="BN169" s="449"/>
      <c r="BO169" s="449"/>
      <c r="BP169" s="449"/>
    </row>
    <row r="170" spans="59:68">
      <c r="BG170" s="449"/>
      <c r="BH170" s="449"/>
      <c r="BI170" s="449"/>
      <c r="BJ170" s="449"/>
      <c r="BK170" s="449"/>
      <c r="BL170" s="449"/>
      <c r="BM170" s="449"/>
      <c r="BN170" s="449"/>
      <c r="BO170" s="449"/>
      <c r="BP170" s="449"/>
    </row>
    <row r="171" spans="59:68">
      <c r="BG171" s="449"/>
      <c r="BH171" s="449"/>
      <c r="BI171" s="449"/>
      <c r="BJ171" s="449"/>
      <c r="BK171" s="449"/>
      <c r="BL171" s="449"/>
      <c r="BM171" s="449"/>
      <c r="BN171" s="449"/>
      <c r="BO171" s="449"/>
      <c r="BP171" s="449"/>
    </row>
    <row r="172" spans="59:68">
      <c r="BG172" s="449"/>
      <c r="BH172" s="449"/>
      <c r="BI172" s="449"/>
      <c r="BJ172" s="449"/>
      <c r="BK172" s="449"/>
      <c r="BL172" s="449"/>
      <c r="BM172" s="449"/>
      <c r="BN172" s="449"/>
      <c r="BO172" s="449"/>
      <c r="BP172" s="449"/>
    </row>
    <row r="173" spans="59:68">
      <c r="BG173" s="449"/>
      <c r="BH173" s="449"/>
      <c r="BI173" s="449"/>
      <c r="BJ173" s="449"/>
      <c r="BK173" s="449"/>
      <c r="BL173" s="449"/>
      <c r="BM173" s="449"/>
      <c r="BN173" s="449"/>
      <c r="BO173" s="449"/>
      <c r="BP173" s="449"/>
    </row>
    <row r="174" spans="59:68">
      <c r="BG174" s="449"/>
      <c r="BH174" s="449"/>
      <c r="BI174" s="449"/>
      <c r="BJ174" s="449"/>
      <c r="BK174" s="449"/>
      <c r="BL174" s="449"/>
      <c r="BM174" s="449"/>
      <c r="BN174" s="449"/>
      <c r="BO174" s="449"/>
      <c r="BP174" s="449"/>
    </row>
    <row r="175" spans="59:68">
      <c r="BG175" s="449"/>
      <c r="BH175" s="449"/>
      <c r="BI175" s="449"/>
      <c r="BJ175" s="449"/>
      <c r="BK175" s="449"/>
      <c r="BL175" s="449"/>
      <c r="BM175" s="449"/>
      <c r="BN175" s="449"/>
      <c r="BO175" s="449"/>
      <c r="BP175" s="449"/>
    </row>
    <row r="176" spans="59:68">
      <c r="BG176" s="449"/>
      <c r="BH176" s="449"/>
      <c r="BI176" s="449"/>
      <c r="BJ176" s="449"/>
      <c r="BK176" s="449"/>
      <c r="BL176" s="449"/>
      <c r="BM176" s="449"/>
      <c r="BN176" s="449"/>
      <c r="BO176" s="449"/>
      <c r="BP176" s="449"/>
    </row>
    <row r="177" spans="59:68">
      <c r="BG177" s="449"/>
      <c r="BH177" s="449"/>
      <c r="BI177" s="449"/>
      <c r="BJ177" s="449"/>
      <c r="BK177" s="449"/>
      <c r="BL177" s="449"/>
      <c r="BM177" s="449"/>
      <c r="BN177" s="449"/>
      <c r="BO177" s="449"/>
      <c r="BP177" s="449"/>
    </row>
    <row r="178" spans="59:68">
      <c r="BG178" s="449"/>
      <c r="BH178" s="449"/>
      <c r="BI178" s="449"/>
      <c r="BJ178" s="449"/>
      <c r="BK178" s="449"/>
      <c r="BL178" s="449"/>
      <c r="BM178" s="449"/>
      <c r="BN178" s="449"/>
      <c r="BO178" s="449"/>
      <c r="BP178" s="449"/>
    </row>
    <row r="179" spans="59:68">
      <c r="BG179" s="449"/>
      <c r="BH179" s="449"/>
      <c r="BI179" s="449"/>
      <c r="BJ179" s="449"/>
      <c r="BK179" s="449"/>
      <c r="BL179" s="449"/>
      <c r="BM179" s="449"/>
      <c r="BN179" s="449"/>
      <c r="BO179" s="449"/>
      <c r="BP179" s="449"/>
    </row>
    <row r="180" spans="59:68">
      <c r="BG180" s="449"/>
      <c r="BH180" s="449"/>
      <c r="BI180" s="449"/>
      <c r="BJ180" s="449"/>
      <c r="BK180" s="449"/>
      <c r="BL180" s="449"/>
      <c r="BM180" s="449"/>
      <c r="BN180" s="449"/>
      <c r="BO180" s="449"/>
      <c r="BP180" s="449"/>
    </row>
    <row r="181" spans="59:68">
      <c r="BG181" s="449"/>
      <c r="BH181" s="449"/>
      <c r="BI181" s="449"/>
      <c r="BJ181" s="449"/>
      <c r="BK181" s="449"/>
      <c r="BL181" s="449"/>
      <c r="BM181" s="449"/>
      <c r="BN181" s="449"/>
      <c r="BO181" s="449"/>
      <c r="BP181" s="449"/>
    </row>
    <row r="182" spans="59:68">
      <c r="BG182" s="449"/>
      <c r="BH182" s="449"/>
      <c r="BI182" s="449"/>
      <c r="BJ182" s="449"/>
      <c r="BK182" s="449"/>
      <c r="BL182" s="449"/>
      <c r="BM182" s="449"/>
      <c r="BN182" s="449"/>
      <c r="BO182" s="449"/>
      <c r="BP182" s="449"/>
    </row>
    <row r="183" spans="59:68">
      <c r="BG183" s="449"/>
      <c r="BH183" s="449"/>
      <c r="BI183" s="449"/>
      <c r="BJ183" s="449"/>
      <c r="BK183" s="449"/>
      <c r="BL183" s="449"/>
      <c r="BM183" s="449"/>
      <c r="BN183" s="449"/>
      <c r="BO183" s="449"/>
      <c r="BP183" s="449"/>
    </row>
    <row r="184" spans="59:68">
      <c r="BG184" s="449"/>
      <c r="BH184" s="449"/>
      <c r="BI184" s="449"/>
      <c r="BJ184" s="449"/>
      <c r="BK184" s="449"/>
      <c r="BL184" s="449"/>
      <c r="BM184" s="449"/>
      <c r="BN184" s="449"/>
      <c r="BO184" s="449"/>
      <c r="BP184" s="449"/>
    </row>
    <row r="185" spans="59:68">
      <c r="BG185" s="449"/>
      <c r="BH185" s="449"/>
      <c r="BI185" s="449"/>
      <c r="BJ185" s="449"/>
      <c r="BK185" s="449"/>
      <c r="BL185" s="449"/>
      <c r="BM185" s="449"/>
      <c r="BN185" s="449"/>
      <c r="BO185" s="449"/>
      <c r="BP185" s="449"/>
    </row>
    <row r="186" spans="59:68">
      <c r="BO186"/>
    </row>
    <row r="187" spans="59:68">
      <c r="BG187" s="6" t="s">
        <v>97</v>
      </c>
      <c r="BO187"/>
    </row>
    <row r="188" spans="59:68">
      <c r="BO188"/>
    </row>
    <row r="189" spans="59:68">
      <c r="BG189" s="2" t="s">
        <v>98</v>
      </c>
      <c r="BO189"/>
    </row>
    <row r="190" spans="59:68">
      <c r="BG190" s="2" t="s">
        <v>119</v>
      </c>
      <c r="BO190"/>
    </row>
    <row r="191" spans="59:68">
      <c r="BG191" s="2" t="s">
        <v>99</v>
      </c>
      <c r="BO191"/>
    </row>
    <row r="192" spans="59:68">
      <c r="BG192" s="2" t="s">
        <v>100</v>
      </c>
      <c r="BO192"/>
    </row>
    <row r="193" spans="59:67">
      <c r="BG193" s="2" t="s">
        <v>101</v>
      </c>
      <c r="BO193"/>
    </row>
    <row r="194" spans="59:67">
      <c r="BG194" s="2" t="s">
        <v>102</v>
      </c>
      <c r="BO194"/>
    </row>
    <row r="195" spans="59:67">
      <c r="BG195" s="2" t="s">
        <v>103</v>
      </c>
      <c r="BO195"/>
    </row>
    <row r="196" spans="59:67">
      <c r="BG196" s="2" t="s">
        <v>104</v>
      </c>
      <c r="BO196"/>
    </row>
    <row r="197" spans="59:67">
      <c r="BG197" s="2" t="s">
        <v>105</v>
      </c>
      <c r="BO197"/>
    </row>
    <row r="198" spans="59:67">
      <c r="BG198" s="2" t="s">
        <v>106</v>
      </c>
      <c r="BO198"/>
    </row>
    <row r="199" spans="59:67">
      <c r="BO199"/>
    </row>
    <row r="200" spans="59:67">
      <c r="BO200"/>
    </row>
    <row r="201" spans="59:67">
      <c r="BO201"/>
    </row>
    <row r="202" spans="59:67">
      <c r="BO202"/>
    </row>
    <row r="203" spans="59:67">
      <c r="BO203"/>
    </row>
    <row r="204" spans="59:67">
      <c r="BO204"/>
    </row>
    <row r="205" spans="59:67">
      <c r="BO205"/>
    </row>
    <row r="206" spans="59:67">
      <c r="BO206"/>
    </row>
    <row r="207" spans="59:67">
      <c r="BO207"/>
    </row>
    <row r="208" spans="59:67">
      <c r="BO208"/>
    </row>
    <row r="209" spans="67:67">
      <c r="BO209"/>
    </row>
    <row r="210" spans="67:67">
      <c r="BO210"/>
    </row>
    <row r="211" spans="67:67">
      <c r="BO211"/>
    </row>
    <row r="212" spans="67:67">
      <c r="BO212"/>
    </row>
    <row r="213" spans="67:67">
      <c r="BO213"/>
    </row>
    <row r="214" spans="67:67">
      <c r="BO214"/>
    </row>
    <row r="215" spans="67:67">
      <c r="BO215"/>
    </row>
    <row r="216" spans="67:67">
      <c r="BO216"/>
    </row>
    <row r="217" spans="67:67">
      <c r="BO217"/>
    </row>
    <row r="218" spans="67:67">
      <c r="BO218"/>
    </row>
    <row r="219" spans="67:67">
      <c r="BO219"/>
    </row>
    <row r="220" spans="67:67">
      <c r="BO220"/>
    </row>
    <row r="221" spans="67:67">
      <c r="BO221"/>
    </row>
    <row r="222" spans="67:67">
      <c r="BO222"/>
    </row>
    <row r="223" spans="67:67">
      <c r="BO223"/>
    </row>
    <row r="224" spans="67:67">
      <c r="BO224"/>
    </row>
    <row r="225" spans="67:67">
      <c r="BO225"/>
    </row>
    <row r="226" spans="67:67">
      <c r="BO226"/>
    </row>
    <row r="227" spans="67:67">
      <c r="BO227"/>
    </row>
    <row r="228" spans="67:67">
      <c r="BO228"/>
    </row>
    <row r="229" spans="67:67">
      <c r="BO229"/>
    </row>
    <row r="230" spans="67:67">
      <c r="BO230"/>
    </row>
    <row r="231" spans="67:67">
      <c r="BO231"/>
    </row>
    <row r="232" spans="67:67">
      <c r="BO232"/>
    </row>
    <row r="233" spans="67:67">
      <c r="BO233"/>
    </row>
    <row r="234" spans="67:67">
      <c r="BO234"/>
    </row>
    <row r="235" spans="67:67">
      <c r="BO235"/>
    </row>
    <row r="236" spans="67:67">
      <c r="BO236"/>
    </row>
    <row r="237" spans="67:67">
      <c r="BO237"/>
    </row>
    <row r="238" spans="67:67">
      <c r="BO238"/>
    </row>
    <row r="239" spans="67:67">
      <c r="BO239"/>
    </row>
    <row r="240" spans="67:67">
      <c r="BO240"/>
    </row>
    <row r="241" spans="59:67">
      <c r="BO241"/>
    </row>
    <row r="242" spans="59:67">
      <c r="BG242" s="87" t="s">
        <v>107</v>
      </c>
      <c r="BI242" t="s">
        <v>108</v>
      </c>
      <c r="BO242"/>
    </row>
    <row r="243" spans="59:67">
      <c r="BO243"/>
    </row>
    <row r="244" spans="59:67">
      <c r="BG244" s="2" t="s">
        <v>109</v>
      </c>
      <c r="BO244"/>
    </row>
    <row r="245" spans="59:67">
      <c r="BG245" s="2" t="s">
        <v>110</v>
      </c>
      <c r="BO245"/>
    </row>
    <row r="246" spans="59:67">
      <c r="BG246" s="2" t="s">
        <v>111</v>
      </c>
      <c r="BO246"/>
    </row>
    <row r="247" spans="59:67">
      <c r="BO247"/>
    </row>
  </sheetData>
  <sheetProtection algorithmName="SHA-512" hashValue="a1B0xAzRxIHYfXTVpvHA0U9r+Nbr7yYmVyRqEkQhLODwuCTS1OFV3qzDyomxr0+qZACZYCXs/Gbl6CaJbONmnw==" saltValue="iK3AKuMo6/kOsrLEMwr2JA==" spinCount="100000" sheet="1" objects="1" scenarios="1" selectLockedCells="1"/>
  <protectedRanges>
    <protectedRange sqref="S16 O6:S11 Q15:Q16 Q19" name="Bereik1"/>
    <protectedRange sqref="O12:S14" name="Bereik1_1"/>
    <protectedRange sqref="BH82" name="Bereik1_2"/>
  </protectedRanges>
  <mergeCells count="10">
    <mergeCell ref="D2:X2"/>
    <mergeCell ref="O11:S11"/>
    <mergeCell ref="O12:S14"/>
    <mergeCell ref="BG124:BP185"/>
    <mergeCell ref="O6:S6"/>
    <mergeCell ref="O7:S7"/>
    <mergeCell ref="O8:S8"/>
    <mergeCell ref="O9:S9"/>
    <mergeCell ref="O10:S10"/>
    <mergeCell ref="V54:W55"/>
  </mergeCells>
  <conditionalFormatting sqref="P15">
    <cfRule type="cellIs" dxfId="1" priority="1" stopIfTrue="1" operator="equal">
      <formula>"vul startdatum in !!"</formula>
    </cfRule>
  </conditionalFormatting>
  <hyperlinks>
    <hyperlink ref="R60" r:id="rId1" xr:uid="{00000000-0004-0000-0100-000000000000}"/>
  </hyperlinks>
  <pageMargins left="0.11811023622047244" right="0.11811023622047244" top="0.15748031496062992" bottom="0.15748031496062992" header="0.31496062992125984" footer="0.31496062992125984"/>
  <pageSetup paperSize="9" orientation="landscape" horizontalDpi="4294967294" verticalDpi="0" r:id="rId2"/>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0E80F-78E4-4D83-B4EE-C916546A8D8D}">
  <dimension ref="A1:AV59"/>
  <sheetViews>
    <sheetView workbookViewId="0">
      <selection activeCell="R15" sqref="R15:X15"/>
    </sheetView>
  </sheetViews>
  <sheetFormatPr defaultRowHeight="12.75"/>
  <sheetData>
    <row r="1" spans="1:48" s="325" customFormat="1" ht="15">
      <c r="A1" s="346"/>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row>
    <row r="2" spans="1:48" s="325" customFormat="1" ht="23.25">
      <c r="A2" s="346"/>
      <c r="B2" s="346"/>
      <c r="C2" s="346"/>
      <c r="D2" s="346"/>
      <c r="E2" s="346"/>
      <c r="F2" s="346"/>
      <c r="G2" s="346"/>
      <c r="H2" s="346"/>
      <c r="I2" s="351" t="s">
        <v>265</v>
      </c>
      <c r="J2" s="346"/>
      <c r="K2" s="346"/>
      <c r="L2" s="346"/>
      <c r="M2" s="355"/>
      <c r="N2" s="346"/>
      <c r="O2" s="346"/>
      <c r="P2" s="346"/>
      <c r="Q2" s="346"/>
      <c r="R2" s="346"/>
      <c r="S2" s="346"/>
      <c r="T2" s="346"/>
      <c r="U2" s="346"/>
      <c r="V2" s="346"/>
      <c r="W2" s="346"/>
      <c r="X2" s="346"/>
      <c r="Y2" s="346"/>
      <c r="Z2" s="346"/>
      <c r="AA2" s="346"/>
      <c r="AB2" s="346"/>
      <c r="AC2" s="346"/>
      <c r="AD2" s="346"/>
      <c r="AE2" s="346"/>
      <c r="AF2" s="346"/>
      <c r="AG2" s="346"/>
      <c r="AH2" s="346"/>
    </row>
    <row r="3" spans="1:48" s="325" customFormat="1" ht="96">
      <c r="A3" s="346"/>
      <c r="B3" s="346"/>
      <c r="C3" s="346"/>
      <c r="D3" s="346"/>
      <c r="E3" s="346"/>
      <c r="F3" s="346"/>
      <c r="G3" s="346"/>
      <c r="H3" s="346"/>
      <c r="I3" s="346"/>
      <c r="J3" s="349" t="s">
        <v>12</v>
      </c>
      <c r="K3" s="346"/>
      <c r="L3" s="346"/>
      <c r="M3" s="346"/>
      <c r="N3" s="346"/>
      <c r="O3" s="346"/>
      <c r="P3" s="346"/>
      <c r="Q3" s="346"/>
      <c r="R3" s="346"/>
      <c r="S3" s="357"/>
      <c r="T3" s="346"/>
      <c r="U3" s="346"/>
      <c r="V3" s="346"/>
      <c r="W3" s="346"/>
      <c r="X3" s="346"/>
      <c r="Y3" s="346"/>
      <c r="Z3" s="346"/>
      <c r="AA3" s="346"/>
      <c r="AB3" s="346"/>
      <c r="AC3" s="346"/>
      <c r="AD3" s="346"/>
      <c r="AE3" s="346"/>
      <c r="AF3" s="346"/>
      <c r="AG3" s="346"/>
      <c r="AH3" s="346"/>
    </row>
    <row r="4" spans="1:48">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row>
    <row r="5" spans="1:48">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row>
    <row r="6" spans="1:48">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row>
    <row r="7" spans="1:48">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row>
    <row r="8" spans="1:48">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row>
    <row r="9" spans="1:48">
      <c r="A9" s="21"/>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row>
    <row r="10" spans="1:48">
      <c r="A10" s="21"/>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row>
    <row r="11" spans="1:48" ht="30">
      <c r="A11" s="21"/>
      <c r="B11" s="21"/>
      <c r="C11" s="21"/>
      <c r="D11" s="21"/>
      <c r="E11" s="21"/>
      <c r="F11" s="21"/>
      <c r="G11" s="21"/>
      <c r="H11" s="409" t="s">
        <v>447</v>
      </c>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row>
    <row r="12" spans="1:48" ht="30">
      <c r="A12" s="21"/>
      <c r="B12" s="21"/>
      <c r="C12" s="21"/>
      <c r="D12" s="21"/>
      <c r="E12" s="21"/>
      <c r="F12" s="21"/>
      <c r="G12" s="21"/>
      <c r="H12" s="409" t="s">
        <v>445</v>
      </c>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row>
    <row r="13" spans="1:48" ht="30">
      <c r="A13" s="21"/>
      <c r="B13" s="21"/>
      <c r="C13" s="21"/>
      <c r="D13" s="21"/>
      <c r="E13" s="21"/>
      <c r="F13" s="21"/>
      <c r="G13" s="21"/>
      <c r="H13" s="409"/>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row>
    <row r="14" spans="1:48" ht="30">
      <c r="A14" s="21"/>
      <c r="B14" s="21"/>
      <c r="C14" s="21"/>
      <c r="D14" s="21"/>
      <c r="E14" s="21"/>
      <c r="F14" s="21"/>
      <c r="G14" s="21"/>
      <c r="H14" s="409" t="s">
        <v>448</v>
      </c>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row>
    <row r="15" spans="1:48" ht="30">
      <c r="A15" s="21"/>
      <c r="B15" s="21"/>
      <c r="C15" s="21"/>
      <c r="D15" s="21"/>
      <c r="E15" s="21"/>
      <c r="F15" s="21"/>
      <c r="G15" s="21"/>
      <c r="H15" s="409" t="s">
        <v>446</v>
      </c>
      <c r="I15" s="21"/>
      <c r="J15" s="21"/>
      <c r="K15" s="21"/>
      <c r="L15" s="21"/>
      <c r="M15" s="21"/>
      <c r="N15" s="21"/>
      <c r="O15" s="21"/>
      <c r="P15" s="21"/>
      <c r="Q15" s="21"/>
      <c r="R15" s="521" t="s">
        <v>177</v>
      </c>
      <c r="S15" s="522"/>
      <c r="T15" s="522"/>
      <c r="U15" s="522"/>
      <c r="V15" s="522"/>
      <c r="W15" s="522"/>
      <c r="X15" s="522"/>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row>
    <row r="16" spans="1:48">
      <c r="A16" s="21"/>
      <c r="B16" s="21"/>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row>
    <row r="17" spans="1:48">
      <c r="A17" s="21"/>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row>
    <row r="18" spans="1:48">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row>
    <row r="19" spans="1:48">
      <c r="A19" s="21"/>
      <c r="B19" s="21"/>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row>
    <row r="20" spans="1:48">
      <c r="A20" s="21"/>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row>
    <row r="21" spans="1:48">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row>
    <row r="22" spans="1:48">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row>
    <row r="23" spans="1:48">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row>
    <row r="24" spans="1:48">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row>
    <row r="25" spans="1:4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row>
    <row r="26" spans="1:4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row>
    <row r="27" spans="1:4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row>
    <row r="28" spans="1:4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row>
    <row r="29" spans="1:4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row>
    <row r="30" spans="1:4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row>
    <row r="31" spans="1:4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row>
    <row r="32" spans="1:4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row>
    <row r="33" spans="1:4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row>
    <row r="34" spans="1:4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row>
    <row r="35" spans="1:4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row>
    <row r="36" spans="1:4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row>
    <row r="37" spans="1:4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row>
    <row r="38" spans="1:4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row>
    <row r="39" spans="1:4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row>
    <row r="40" spans="1:4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row>
    <row r="41" spans="1:4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row>
    <row r="42" spans="1:4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row>
    <row r="43" spans="1:4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row>
    <row r="44" spans="1:4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row>
    <row r="45" spans="1:4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row>
    <row r="46" spans="1:4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row>
    <row r="47" spans="1:4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row>
    <row r="48" spans="1:4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row>
    <row r="49" spans="1:4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row>
    <row r="50" spans="1:4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row>
    <row r="51" spans="1:4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row>
    <row r="52" spans="1:4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row>
    <row r="53" spans="1:4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row>
    <row r="54" spans="1:4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row>
    <row r="55" spans="1:4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row>
    <row r="56" spans="1:4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row>
    <row r="57" spans="1:4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row>
    <row r="58" spans="1:4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row>
    <row r="59" spans="1:4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row>
  </sheetData>
  <sheetProtection algorithmName="SHA-512" hashValue="yHQAs0u3hbayVzU5hYuYLI/AjSbb22cg2SxIY4qvIwYFJIJBJHPeynVuuyXzbfPmf94yCdgku0OwRwquzCwonQ==" saltValue="IgrHdRLPZSdKv2TwhZ6RuQ==" spinCount="100000" sheet="1" objects="1" scenarios="1" selectLockedCells="1"/>
  <mergeCells count="1">
    <mergeCell ref="R15:X15"/>
  </mergeCells>
  <hyperlinks>
    <hyperlink ref="R15" r:id="rId1" xr:uid="{61E27D04-608F-4DD9-8738-27F4A0341CA6}"/>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Z168"/>
  <sheetViews>
    <sheetView zoomScale="115" zoomScaleNormal="115" workbookViewId="0">
      <selection activeCell="K119" sqref="K119"/>
    </sheetView>
  </sheetViews>
  <sheetFormatPr defaultRowHeight="12.75"/>
  <cols>
    <col min="1" max="1" width="1" style="2" customWidth="1"/>
    <col min="2" max="2" width="3" style="3" customWidth="1"/>
    <col min="3" max="3" width="3.140625" style="2" customWidth="1"/>
    <col min="4" max="4" width="3" style="3" customWidth="1"/>
    <col min="5" max="5" width="3.28515625" style="2" customWidth="1"/>
    <col min="6" max="6" width="3" style="2" customWidth="1"/>
    <col min="7" max="7" width="9.140625" style="2"/>
    <col min="8" max="8" width="7.5703125" style="2" customWidth="1"/>
    <col min="9" max="9" width="8.85546875" style="2" customWidth="1"/>
    <col min="10" max="10" width="2" style="2" customWidth="1"/>
    <col min="11" max="11" width="12.7109375" style="2" customWidth="1"/>
    <col min="12" max="12" width="12" style="2" customWidth="1"/>
    <col min="13" max="13" width="9.140625" style="2"/>
    <col min="14" max="14" width="10.140625" style="2" customWidth="1"/>
    <col min="15" max="15" width="11.85546875" style="2" customWidth="1"/>
    <col min="78" max="78" width="2.28515625" style="2" customWidth="1"/>
  </cols>
  <sheetData>
    <row r="1" spans="1:78" ht="19.5">
      <c r="A1" s="6" t="s">
        <v>14</v>
      </c>
      <c r="I1" s="237" t="s">
        <v>191</v>
      </c>
      <c r="K1" s="59" t="str">
        <f>'A+B'!C200</f>
        <v>factrnr</v>
      </c>
      <c r="L1" s="114" t="s">
        <v>13</v>
      </c>
      <c r="N1" s="115" t="s">
        <v>12</v>
      </c>
      <c r="P1" s="34" t="s">
        <v>60</v>
      </c>
      <c r="Q1" s="116">
        <v>21</v>
      </c>
      <c r="R1">
        <v>4</v>
      </c>
      <c r="S1" s="189" t="e">
        <f>N9/R1</f>
        <v>#VALUE!</v>
      </c>
    </row>
    <row r="2" spans="1:78">
      <c r="B2" s="525" t="s">
        <v>216</v>
      </c>
      <c r="D2" s="525" t="s">
        <v>217</v>
      </c>
      <c r="F2" s="526" t="s">
        <v>15</v>
      </c>
      <c r="I2" s="191" t="s">
        <v>176</v>
      </c>
      <c r="R2" s="2" t="s">
        <v>174</v>
      </c>
    </row>
    <row r="3" spans="1:78">
      <c r="B3" s="525"/>
      <c r="D3" s="525"/>
      <c r="F3" s="526"/>
      <c r="I3" s="191" t="s">
        <v>175</v>
      </c>
      <c r="K3" s="75" t="s">
        <v>16</v>
      </c>
      <c r="L3" s="2">
        <f>boeken!$K$6</f>
        <v>0</v>
      </c>
    </row>
    <row r="4" spans="1:78">
      <c r="B4" s="525"/>
      <c r="D4" s="525"/>
      <c r="F4" s="526"/>
      <c r="I4" s="191" t="s">
        <v>183</v>
      </c>
      <c r="K4" s="75" t="s">
        <v>0</v>
      </c>
      <c r="L4" s="2">
        <f>boeken!$K$7</f>
        <v>0</v>
      </c>
    </row>
    <row r="5" spans="1:78">
      <c r="B5" s="525"/>
      <c r="D5" s="525"/>
      <c r="F5" s="526"/>
      <c r="I5" s="191" t="s">
        <v>184</v>
      </c>
      <c r="K5" s="75" t="s">
        <v>17</v>
      </c>
      <c r="L5" s="2">
        <f>boeken!$K$8</f>
        <v>0</v>
      </c>
      <c r="M5" s="2">
        <f>boeken!$K$9</f>
        <v>0</v>
      </c>
    </row>
    <row r="6" spans="1:78">
      <c r="B6" s="482"/>
      <c r="D6" s="482"/>
      <c r="F6" s="527"/>
      <c r="G6" s="7" t="s">
        <v>18</v>
      </c>
      <c r="I6" s="233" t="str">
        <f>boeken!$O$45</f>
        <v>-</v>
      </c>
      <c r="K6" s="73" t="s">
        <v>28</v>
      </c>
      <c r="L6" s="15">
        <f>boeken!$K$10</f>
        <v>0</v>
      </c>
    </row>
    <row r="7" spans="1:78">
      <c r="B7" s="187" t="str">
        <f>IF(boeken!$M$45+boeken!$M$50&gt;0,boeken!$M$45+boeken!$M$50,"")</f>
        <v/>
      </c>
      <c r="D7" s="118" t="e">
        <f t="shared" ref="D7:D14" si="0">B7*BZ7</f>
        <v>#VALUE!</v>
      </c>
      <c r="F7" s="119"/>
      <c r="G7" s="2" t="s">
        <v>218</v>
      </c>
      <c r="L7" s="190">
        <f>boeken!$K$26</f>
        <v>0</v>
      </c>
      <c r="BZ7" s="2">
        <v>1</v>
      </c>
    </row>
    <row r="8" spans="1:78" ht="15">
      <c r="B8" s="187" t="e">
        <f>IF(B7&gt;0,B7*2,"")</f>
        <v>#VALUE!</v>
      </c>
      <c r="D8" s="118" t="e">
        <f>B8*BZ8</f>
        <v>#VALUE!</v>
      </c>
      <c r="F8" s="119"/>
      <c r="G8" s="2" t="s">
        <v>215</v>
      </c>
      <c r="I8" s="13"/>
      <c r="K8" s="36" t="s">
        <v>61</v>
      </c>
      <c r="L8" s="523">
        <f>boeken!J42</f>
        <v>0</v>
      </c>
      <c r="M8" s="524"/>
      <c r="N8" s="120" t="str">
        <f>boeken!N42</f>
        <v/>
      </c>
      <c r="O8" s="2" t="s">
        <v>3</v>
      </c>
      <c r="BZ8" s="2">
        <v>1</v>
      </c>
    </row>
    <row r="9" spans="1:78" ht="15">
      <c r="B9" s="187" t="e">
        <f>IF(B8&gt;0,B8,"")</f>
        <v>#VALUE!</v>
      </c>
      <c r="D9" s="118" t="e">
        <f t="shared" si="0"/>
        <v>#VALUE!</v>
      </c>
      <c r="F9" s="119"/>
      <c r="G9" s="2" t="s">
        <v>214</v>
      </c>
      <c r="K9" s="116" t="s">
        <v>62</v>
      </c>
      <c r="L9" s="523">
        <f>boeken!L42</f>
        <v>0</v>
      </c>
      <c r="M9" s="524"/>
      <c r="N9" s="120" t="e">
        <f>N8-1</f>
        <v>#VALUE!</v>
      </c>
      <c r="O9" s="15" t="s">
        <v>78</v>
      </c>
      <c r="BZ9" s="2">
        <v>1</v>
      </c>
    </row>
    <row r="10" spans="1:78" ht="15">
      <c r="B10" s="187" t="str">
        <f>IF(boeken!$M$45+boeken!$M$50&gt;0,boeken!$M$45+boeken!$M$50,"")</f>
        <v/>
      </c>
      <c r="D10" s="118" t="e">
        <f t="shared" si="0"/>
        <v>#VALUE!</v>
      </c>
      <c r="F10" s="119"/>
      <c r="G10" s="2" t="s">
        <v>213</v>
      </c>
      <c r="N10" s="120">
        <f>boeken!$L$12+boeken!L11</f>
        <v>1</v>
      </c>
      <c r="O10" s="2" t="s">
        <v>39</v>
      </c>
      <c r="BZ10" s="2">
        <v>1</v>
      </c>
    </row>
    <row r="11" spans="1:78">
      <c r="B11" s="187" t="str">
        <f>IF(boeken!$M$45+boeken!$M$50&gt;0,boeken!$M$45+boeken!$M$50,"")</f>
        <v/>
      </c>
      <c r="D11" s="118" t="e">
        <f t="shared" si="0"/>
        <v>#VALUE!</v>
      </c>
      <c r="F11" s="119"/>
      <c r="G11" s="2" t="s">
        <v>212</v>
      </c>
      <c r="K11" s="76" t="s">
        <v>63</v>
      </c>
      <c r="BZ11" s="2">
        <v>1</v>
      </c>
    </row>
    <row r="12" spans="1:78">
      <c r="B12" s="187" t="str">
        <f>IF(boeken!$M$45+boeken!$M$50&gt;0,boeken!$M$45+boeken!$M$50,"")</f>
        <v/>
      </c>
      <c r="D12" s="118" t="e">
        <f t="shared" si="0"/>
        <v>#VALUE!</v>
      </c>
      <c r="F12" s="119"/>
      <c r="G12" s="2" t="s">
        <v>211</v>
      </c>
      <c r="K12" s="384">
        <f>boeken!$K$28</f>
        <v>0</v>
      </c>
      <c r="L12" s="381"/>
      <c r="M12" s="381"/>
      <c r="N12" s="381"/>
      <c r="O12" s="385"/>
      <c r="BZ12" s="2">
        <v>1</v>
      </c>
    </row>
    <row r="13" spans="1:78">
      <c r="B13" s="187" t="str">
        <f>IF(boeken!$M$45+boeken!$M$50&gt;0,boeken!$M$45+boeken!$M$50,"")</f>
        <v/>
      </c>
      <c r="D13" s="118" t="e">
        <f t="shared" si="0"/>
        <v>#VALUE!</v>
      </c>
      <c r="F13" s="119"/>
      <c r="G13" s="2" t="s">
        <v>20</v>
      </c>
      <c r="K13" s="386">
        <f>boeken!$K$30</f>
        <v>0</v>
      </c>
      <c r="L13" s="382"/>
      <c r="M13" s="382"/>
      <c r="N13" s="382"/>
      <c r="O13" s="387"/>
      <c r="BZ13" s="2">
        <v>1</v>
      </c>
    </row>
    <row r="14" spans="1:78">
      <c r="B14" s="187" t="str">
        <f>IF(boeken!$M$45+boeken!$M$50&gt;0,boeken!$M$45+boeken!$M$50,"")</f>
        <v/>
      </c>
      <c r="D14" s="118" t="e">
        <f t="shared" si="0"/>
        <v>#VALUE!</v>
      </c>
      <c r="F14" s="119"/>
      <c r="G14" s="2" t="s">
        <v>210</v>
      </c>
      <c r="K14" s="386">
        <f>boeken!$K$29</f>
        <v>0</v>
      </c>
      <c r="L14" s="382"/>
      <c r="M14" s="382"/>
      <c r="N14" s="382"/>
      <c r="O14" s="387"/>
      <c r="BZ14" s="2">
        <v>1</v>
      </c>
    </row>
    <row r="15" spans="1:78">
      <c r="G15" s="7" t="s">
        <v>19</v>
      </c>
      <c r="I15" s="117" t="str">
        <f>boeken!$O$47</f>
        <v>-</v>
      </c>
      <c r="K15" s="388" t="str">
        <f>boeken!$K$27</f>
        <v>Klik hier om een route te selecteren</v>
      </c>
      <c r="L15" s="389"/>
      <c r="M15" s="389"/>
      <c r="N15" s="389"/>
      <c r="O15" s="390"/>
    </row>
    <row r="16" spans="1:78">
      <c r="B16" s="187" t="str">
        <f>IF(boeken!$M$47,boeken!$M$47,"")</f>
        <v/>
      </c>
      <c r="D16" s="118" t="e">
        <f>B16*BZ16</f>
        <v>#VALUE!</v>
      </c>
      <c r="F16" s="119"/>
      <c r="G16" s="2" t="s">
        <v>209</v>
      </c>
      <c r="K16" s="383"/>
      <c r="L16" s="383"/>
      <c r="M16" s="383"/>
      <c r="N16" s="383"/>
      <c r="O16" s="383"/>
      <c r="BZ16" s="2">
        <v>1</v>
      </c>
    </row>
    <row r="17" spans="2:78">
      <c r="B17" s="187" t="str">
        <f>IF(boeken!$M$47,boeken!$M$47,"")</f>
        <v/>
      </c>
      <c r="D17" s="118" t="e">
        <f>B17*BZ17</f>
        <v>#VALUE!</v>
      </c>
      <c r="F17" s="119"/>
      <c r="G17" s="2" t="s">
        <v>207</v>
      </c>
      <c r="K17" s="497">
        <f>boeken!$K$32</f>
        <v>0</v>
      </c>
      <c r="L17" s="498"/>
      <c r="M17" s="498"/>
      <c r="N17" s="498"/>
      <c r="O17" s="499"/>
      <c r="BZ17" s="2">
        <v>1</v>
      </c>
    </row>
    <row r="18" spans="2:78">
      <c r="B18" s="187" t="str">
        <f>IF(boeken!$M$47,boeken!$M$47,"")</f>
        <v/>
      </c>
      <c r="D18" s="118" t="e">
        <f>B18*BZ18</f>
        <v>#VALUE!</v>
      </c>
      <c r="F18" s="119"/>
      <c r="G18" s="2" t="s">
        <v>208</v>
      </c>
      <c r="K18" s="529"/>
      <c r="L18" s="530"/>
      <c r="M18" s="530"/>
      <c r="N18" s="530"/>
      <c r="O18" s="531"/>
      <c r="BZ18" s="2">
        <v>1</v>
      </c>
    </row>
    <row r="19" spans="2:78">
      <c r="K19" s="529"/>
      <c r="L19" s="530"/>
      <c r="M19" s="530"/>
      <c r="N19" s="530"/>
      <c r="O19" s="531"/>
    </row>
    <row r="20" spans="2:78">
      <c r="B20" s="187" t="str">
        <f>IF(boeken!$M$52,boeken!$M$52,"")</f>
        <v/>
      </c>
      <c r="D20" s="118" t="e">
        <f>B20*BZ20</f>
        <v>#VALUE!</v>
      </c>
      <c r="F20" s="119"/>
      <c r="G20" s="6" t="s">
        <v>172</v>
      </c>
      <c r="K20" s="529"/>
      <c r="L20" s="530"/>
      <c r="M20" s="530"/>
      <c r="N20" s="530"/>
      <c r="O20" s="531"/>
      <c r="BZ20" s="2">
        <v>1</v>
      </c>
    </row>
    <row r="21" spans="2:78">
      <c r="B21" s="187" t="str">
        <f>IF(boeken!$M$52,boeken!$M$52,"")</f>
        <v/>
      </c>
      <c r="D21" s="118" t="e">
        <f>B21*BZ21</f>
        <v>#VALUE!</v>
      </c>
      <c r="F21" s="119"/>
      <c r="G21" s="2" t="s">
        <v>207</v>
      </c>
      <c r="K21" s="529"/>
      <c r="L21" s="530"/>
      <c r="M21" s="530"/>
      <c r="N21" s="530"/>
      <c r="O21" s="531"/>
      <c r="BZ21" s="2">
        <v>1</v>
      </c>
    </row>
    <row r="22" spans="2:78">
      <c r="B22" s="187" t="str">
        <f>IF(boeken!$M$52,boeken!$M$52,"")</f>
        <v/>
      </c>
      <c r="D22" s="118" t="e">
        <f>B22*BZ22</f>
        <v>#VALUE!</v>
      </c>
      <c r="F22" s="119"/>
      <c r="G22" s="2" t="s">
        <v>206</v>
      </c>
      <c r="H22" s="2" t="s">
        <v>173</v>
      </c>
      <c r="I22" s="117" t="str">
        <f>boeken!$O$52</f>
        <v>-</v>
      </c>
      <c r="K22" s="529"/>
      <c r="L22" s="530"/>
      <c r="M22" s="530"/>
      <c r="N22" s="530"/>
      <c r="O22" s="531"/>
      <c r="BZ22" s="2">
        <v>1</v>
      </c>
    </row>
    <row r="23" spans="2:78">
      <c r="K23" s="529"/>
      <c r="L23" s="530"/>
      <c r="M23" s="530"/>
      <c r="N23" s="530"/>
      <c r="O23" s="531"/>
    </row>
    <row r="24" spans="2:78">
      <c r="G24" s="7" t="s">
        <v>21</v>
      </c>
      <c r="K24" s="532"/>
      <c r="L24" s="533"/>
      <c r="M24" s="533"/>
      <c r="N24" s="533"/>
      <c r="O24" s="534"/>
    </row>
    <row r="25" spans="2:78">
      <c r="B25" s="187" t="str">
        <f>IF(boeken!$M$56,boeken!$M$56,"")</f>
        <v/>
      </c>
      <c r="D25" s="118" t="e">
        <f>B25*BZ25</f>
        <v>#VALUE!</v>
      </c>
      <c r="F25" s="119"/>
      <c r="G25" s="2" t="s">
        <v>171</v>
      </c>
      <c r="I25" s="117" t="str">
        <f>boeken!$O$56</f>
        <v>-</v>
      </c>
      <c r="BZ25" s="2">
        <v>1</v>
      </c>
    </row>
    <row r="26" spans="2:78">
      <c r="G26" s="7" t="s">
        <v>22</v>
      </c>
      <c r="K26" s="76" t="s">
        <v>477</v>
      </c>
      <c r="O26" s="76" t="s">
        <v>478</v>
      </c>
    </row>
    <row r="27" spans="2:78">
      <c r="B27" s="187" t="str">
        <f>IF(boeken!$M$57,boeken!$M$57,"")</f>
        <v/>
      </c>
      <c r="D27" s="118" t="e">
        <f>B27*BZ27</f>
        <v>#VALUE!</v>
      </c>
      <c r="F27" s="119"/>
      <c r="G27" s="2" t="s">
        <v>23</v>
      </c>
      <c r="I27" s="117" t="str">
        <f>boeken!$O$57</f>
        <v>-</v>
      </c>
      <c r="K27" s="550">
        <f>boeken!K14</f>
        <v>0</v>
      </c>
      <c r="L27" s="551"/>
      <c r="M27" s="551"/>
      <c r="N27" s="551"/>
      <c r="O27" s="552">
        <f>boeken!O14</f>
        <v>0</v>
      </c>
      <c r="BZ27" s="2">
        <v>1</v>
      </c>
    </row>
    <row r="28" spans="2:78">
      <c r="K28" s="549">
        <f>boeken!K15</f>
        <v>0</v>
      </c>
      <c r="L28" s="539"/>
      <c r="M28" s="539"/>
      <c r="N28" s="539"/>
      <c r="O28" s="554">
        <f>boeken!O15</f>
        <v>0</v>
      </c>
    </row>
    <row r="29" spans="2:78">
      <c r="G29" s="7" t="s">
        <v>57</v>
      </c>
      <c r="I29" s="341">
        <f>SUM(boeken!O61:O62)</f>
        <v>0</v>
      </c>
      <c r="K29" s="549">
        <f>boeken!K16</f>
        <v>0</v>
      </c>
      <c r="L29" s="539"/>
      <c r="M29" s="539"/>
      <c r="N29" s="539"/>
      <c r="O29" s="554">
        <f>boeken!O16</f>
        <v>0</v>
      </c>
    </row>
    <row r="30" spans="2:78">
      <c r="B30" s="187" t="str">
        <f>IF(boeken!$M$61,boeken!$M$61,"")</f>
        <v/>
      </c>
      <c r="D30" s="118" t="e">
        <f>B30*BZ30</f>
        <v>#VALUE!</v>
      </c>
      <c r="F30" s="119"/>
      <c r="G30" s="2" t="s">
        <v>235</v>
      </c>
      <c r="J30" s="535"/>
      <c r="K30" s="549">
        <f>boeken!K17</f>
        <v>0</v>
      </c>
      <c r="L30" s="539"/>
      <c r="M30" s="539"/>
      <c r="N30" s="539"/>
      <c r="O30" s="554">
        <f>boeken!O17</f>
        <v>0</v>
      </c>
      <c r="BZ30" s="2">
        <v>1</v>
      </c>
    </row>
    <row r="31" spans="2:78">
      <c r="B31" s="187" t="str">
        <f>IF(boeken!$M$62,boeken!$M$62,"")</f>
        <v/>
      </c>
      <c r="D31" s="118" t="e">
        <f>B31*BZ31</f>
        <v>#VALUE!</v>
      </c>
      <c r="F31" s="119"/>
      <c r="G31" s="2" t="s">
        <v>236</v>
      </c>
      <c r="K31" s="549">
        <f>boeken!K18</f>
        <v>0</v>
      </c>
      <c r="L31" s="539"/>
      <c r="M31" s="539"/>
      <c r="N31" s="539"/>
      <c r="O31" s="554">
        <f>boeken!O18</f>
        <v>0</v>
      </c>
      <c r="BZ31" s="2">
        <v>1</v>
      </c>
    </row>
    <row r="32" spans="2:78">
      <c r="K32" s="549">
        <f>boeken!K19</f>
        <v>0</v>
      </c>
      <c r="L32" s="539"/>
      <c r="M32" s="539"/>
      <c r="N32" s="539"/>
      <c r="O32" s="554">
        <f>boeken!O19</f>
        <v>0</v>
      </c>
    </row>
    <row r="33" spans="2:78">
      <c r="G33" s="7" t="s">
        <v>24</v>
      </c>
      <c r="I33" s="117" t="str">
        <f>boeken!$O$64</f>
        <v>-</v>
      </c>
      <c r="K33" s="549">
        <f>boeken!K20</f>
        <v>0</v>
      </c>
      <c r="L33" s="539"/>
      <c r="M33" s="539"/>
      <c r="N33" s="539"/>
      <c r="O33" s="554">
        <f>boeken!O20</f>
        <v>0</v>
      </c>
    </row>
    <row r="34" spans="2:78">
      <c r="B34" s="187" t="str">
        <f>IF(boeken!$M$64="Ja",1,"")</f>
        <v/>
      </c>
      <c r="D34" s="118" t="e">
        <f t="shared" ref="D34:D41" si="1">B34*BZ34</f>
        <v>#VALUE!</v>
      </c>
      <c r="F34" s="119"/>
      <c r="G34" s="2" t="s">
        <v>198</v>
      </c>
      <c r="K34" s="549">
        <f>boeken!K21</f>
        <v>0</v>
      </c>
      <c r="L34" s="539"/>
      <c r="M34" s="539"/>
      <c r="N34" s="539"/>
      <c r="O34" s="554">
        <f>boeken!O21</f>
        <v>0</v>
      </c>
      <c r="BZ34" s="2">
        <v>1</v>
      </c>
    </row>
    <row r="35" spans="2:78">
      <c r="B35" s="187" t="str">
        <f>IF(boeken!$M$64="Ja",1,"")</f>
        <v/>
      </c>
      <c r="D35" s="118" t="e">
        <f t="shared" si="1"/>
        <v>#VALUE!</v>
      </c>
      <c r="F35" s="119"/>
      <c r="G35" s="2" t="s">
        <v>199</v>
      </c>
      <c r="K35" s="549">
        <f>boeken!K22</f>
        <v>0</v>
      </c>
      <c r="L35" s="539"/>
      <c r="M35" s="539"/>
      <c r="N35" s="539"/>
      <c r="O35" s="554">
        <f>boeken!O22</f>
        <v>0</v>
      </c>
      <c r="BZ35" s="2">
        <v>1</v>
      </c>
    </row>
    <row r="36" spans="2:78">
      <c r="B36" s="187" t="str">
        <f>IF(boeken!$M$64="Ja",1,"")</f>
        <v/>
      </c>
      <c r="D36" s="118" t="e">
        <f t="shared" si="1"/>
        <v>#VALUE!</v>
      </c>
      <c r="F36" s="119"/>
      <c r="G36" s="2" t="s">
        <v>200</v>
      </c>
      <c r="K36" s="549">
        <f>boeken!K23</f>
        <v>0</v>
      </c>
      <c r="L36" s="539"/>
      <c r="M36" s="539"/>
      <c r="N36" s="539"/>
      <c r="O36" s="554">
        <f>boeken!O23</f>
        <v>0</v>
      </c>
      <c r="BZ36" s="2">
        <v>1</v>
      </c>
    </row>
    <row r="37" spans="2:78">
      <c r="B37" s="187" t="str">
        <f>IF(boeken!$M$64="Ja",1,"")</f>
        <v/>
      </c>
      <c r="D37" s="118" t="e">
        <f t="shared" si="1"/>
        <v>#VALUE!</v>
      </c>
      <c r="F37" s="119"/>
      <c r="G37" s="2" t="s">
        <v>201</v>
      </c>
      <c r="K37" s="553">
        <f>boeken!K24</f>
        <v>0</v>
      </c>
      <c r="L37" s="121"/>
      <c r="M37" s="121"/>
      <c r="N37" s="121"/>
      <c r="O37" s="555">
        <f>boeken!O24</f>
        <v>0</v>
      </c>
      <c r="BZ37" s="2">
        <v>1</v>
      </c>
    </row>
    <row r="38" spans="2:78">
      <c r="B38" s="188" t="str">
        <f>IF(boeken!$M$64="Ja",S1,"")</f>
        <v/>
      </c>
      <c r="D38" s="118" t="e">
        <f t="shared" si="1"/>
        <v>#VALUE!</v>
      </c>
      <c r="F38" s="118">
        <v>0</v>
      </c>
      <c r="G38" s="2" t="s">
        <v>202</v>
      </c>
      <c r="K38" s="76" t="s">
        <v>479</v>
      </c>
      <c r="M38" s="113" t="s">
        <v>484</v>
      </c>
      <c r="BZ38" s="2">
        <v>1</v>
      </c>
    </row>
    <row r="39" spans="2:78">
      <c r="B39" s="187" t="str">
        <f>IF(boeken!$M$64="Ja",1,"")</f>
        <v/>
      </c>
      <c r="D39" s="118" t="e">
        <f t="shared" si="1"/>
        <v>#VALUE!</v>
      </c>
      <c r="F39" s="119"/>
      <c r="G39" s="2" t="s">
        <v>203</v>
      </c>
      <c r="K39" s="113" t="s">
        <v>480</v>
      </c>
      <c r="BZ39" s="2">
        <v>1</v>
      </c>
    </row>
    <row r="40" spans="2:78">
      <c r="B40" s="187" t="str">
        <f>IF(boeken!$M$64="Ja",1,"")</f>
        <v/>
      </c>
      <c r="D40" s="118" t="e">
        <f t="shared" si="1"/>
        <v>#VALUE!</v>
      </c>
      <c r="F40" s="119"/>
      <c r="G40" s="2" t="s">
        <v>204</v>
      </c>
      <c r="K40" s="113" t="s">
        <v>485</v>
      </c>
      <c r="BZ40" s="2">
        <v>1</v>
      </c>
    </row>
    <row r="41" spans="2:78">
      <c r="B41" s="187" t="str">
        <f>IF(boeken!$M$64="Ja",1,"")</f>
        <v/>
      </c>
      <c r="D41" s="118" t="e">
        <f t="shared" si="1"/>
        <v>#VALUE!</v>
      </c>
      <c r="F41" s="119"/>
      <c r="G41" s="2" t="s">
        <v>205</v>
      </c>
      <c r="K41" s="113" t="s">
        <v>481</v>
      </c>
      <c r="BZ41" s="2">
        <v>1</v>
      </c>
    </row>
    <row r="42" spans="2:78">
      <c r="K42" s="113" t="s">
        <v>482</v>
      </c>
    </row>
    <row r="43" spans="2:78">
      <c r="G43" s="7" t="s">
        <v>25</v>
      </c>
      <c r="I43" s="117" t="str">
        <f>boeken!$O$66</f>
        <v>-</v>
      </c>
      <c r="K43" s="113" t="s">
        <v>483</v>
      </c>
    </row>
    <row r="44" spans="2:78">
      <c r="B44" s="187" t="str">
        <f>IF(boeken!$M$66,boeken!$M$66,"")</f>
        <v/>
      </c>
      <c r="D44" s="118" t="e">
        <f t="shared" ref="D44:D49" si="2">B44*BZ44</f>
        <v>#VALUE!</v>
      </c>
      <c r="F44" s="119"/>
      <c r="G44" s="2" t="s">
        <v>192</v>
      </c>
      <c r="K44" s="113" t="s">
        <v>486</v>
      </c>
      <c r="BZ44" s="2">
        <v>3</v>
      </c>
    </row>
    <row r="45" spans="2:78">
      <c r="B45" s="187" t="str">
        <f>IF(boeken!$M$66,boeken!$M$66,"")</f>
        <v/>
      </c>
      <c r="D45" s="118" t="e">
        <f t="shared" si="2"/>
        <v>#VALUE!</v>
      </c>
      <c r="F45" s="119"/>
      <c r="G45" s="2" t="s">
        <v>193</v>
      </c>
      <c r="K45" s="76" t="s">
        <v>487</v>
      </c>
      <c r="L45" s="113" t="s">
        <v>490</v>
      </c>
      <c r="BZ45" s="2">
        <v>3</v>
      </c>
    </row>
    <row r="46" spans="2:78">
      <c r="B46" s="187" t="str">
        <f>IF(boeken!$M$66,boeken!$M$66,"")</f>
        <v/>
      </c>
      <c r="D46" s="118" t="e">
        <f t="shared" si="2"/>
        <v>#VALUE!</v>
      </c>
      <c r="F46" s="119"/>
      <c r="G46" s="2" t="s">
        <v>194</v>
      </c>
      <c r="K46" s="536"/>
      <c r="L46" s="340"/>
      <c r="M46" s="340"/>
      <c r="N46" s="340"/>
      <c r="O46" s="537"/>
      <c r="BZ46" s="2">
        <v>3</v>
      </c>
    </row>
    <row r="47" spans="2:78">
      <c r="B47" s="187" t="str">
        <f>IF(boeken!$M$66,boeken!$M$66,"")</f>
        <v/>
      </c>
      <c r="D47" s="118" t="e">
        <f t="shared" si="2"/>
        <v>#VALUE!</v>
      </c>
      <c r="F47" s="119"/>
      <c r="G47" s="2" t="s">
        <v>195</v>
      </c>
      <c r="K47" s="538"/>
      <c r="L47" s="539"/>
      <c r="M47" s="539"/>
      <c r="N47" s="539"/>
      <c r="O47" s="540"/>
      <c r="BZ47" s="2">
        <v>1</v>
      </c>
    </row>
    <row r="48" spans="2:78">
      <c r="B48" s="187" t="str">
        <f>IF(boeken!$M$66,boeken!$M$66,"")</f>
        <v/>
      </c>
      <c r="D48" s="118" t="e">
        <f t="shared" si="2"/>
        <v>#VALUE!</v>
      </c>
      <c r="F48" s="119"/>
      <c r="G48" s="2" t="s">
        <v>196</v>
      </c>
      <c r="K48" s="538"/>
      <c r="L48" s="539"/>
      <c r="M48" s="539"/>
      <c r="N48" s="539"/>
      <c r="O48" s="540"/>
      <c r="BZ48" s="2">
        <v>2</v>
      </c>
    </row>
    <row r="49" spans="2:78">
      <c r="B49" s="187" t="str">
        <f>IF(boeken!$M$66,boeken!$M$66,"")</f>
        <v/>
      </c>
      <c r="D49" s="118" t="e">
        <f t="shared" si="2"/>
        <v>#VALUE!</v>
      </c>
      <c r="F49" s="119"/>
      <c r="G49" s="2" t="s">
        <v>197</v>
      </c>
      <c r="K49" s="549"/>
      <c r="L49" s="539"/>
      <c r="M49" s="539"/>
      <c r="N49" s="539"/>
      <c r="O49" s="540"/>
      <c r="BZ49" s="2">
        <v>2</v>
      </c>
    </row>
    <row r="50" spans="2:78">
      <c r="K50" s="538"/>
      <c r="L50" s="539"/>
      <c r="M50" s="539"/>
      <c r="N50" s="539"/>
      <c r="O50" s="540"/>
    </row>
    <row r="51" spans="2:78">
      <c r="B51" s="187" t="str">
        <f>IF(boeken!$M$70,boeken!$M$70,"")</f>
        <v/>
      </c>
      <c r="D51" s="118" t="e">
        <f>B51*BZ51</f>
        <v>#VALUE!</v>
      </c>
      <c r="F51" s="119"/>
      <c r="G51" s="7" t="s">
        <v>56</v>
      </c>
      <c r="I51" s="117" t="str">
        <f>boeken!$O$70</f>
        <v>-</v>
      </c>
      <c r="K51" s="538"/>
      <c r="L51" s="539"/>
      <c r="M51" s="539"/>
      <c r="N51" s="539"/>
      <c r="O51" s="540"/>
      <c r="BZ51" s="2">
        <v>1</v>
      </c>
    </row>
    <row r="52" spans="2:78">
      <c r="B52" s="187" t="str">
        <f>IF(boeken!$M$72,boeken!$M$72,"")</f>
        <v/>
      </c>
      <c r="D52" s="118" t="e">
        <f>B52*BZ52</f>
        <v>#VALUE!</v>
      </c>
      <c r="F52" s="119"/>
      <c r="G52" s="6" t="s">
        <v>440</v>
      </c>
      <c r="I52" s="117" t="str">
        <f>boeken!$O$72</f>
        <v>-</v>
      </c>
      <c r="K52" s="541"/>
      <c r="L52" s="121"/>
      <c r="M52" s="121"/>
      <c r="N52" s="121"/>
      <c r="O52" s="542"/>
      <c r="BZ52" s="2">
        <v>1</v>
      </c>
    </row>
    <row r="53" spans="2:78">
      <c r="B53" s="187" t="str">
        <f>IF(boeken!$M$74,boeken!$M$74,"")</f>
        <v/>
      </c>
      <c r="D53" s="118" t="e">
        <f>B53*BZ52</f>
        <v>#VALUE!</v>
      </c>
      <c r="F53" s="119"/>
      <c r="G53" s="6" t="s">
        <v>467</v>
      </c>
      <c r="I53" s="117" t="str">
        <f>boeken!$O$74</f>
        <v>-</v>
      </c>
      <c r="N53" s="528" t="s">
        <v>190</v>
      </c>
      <c r="O53" s="506"/>
    </row>
    <row r="54" spans="2:78">
      <c r="D54" s="2"/>
      <c r="O54" s="235">
        <f>boeken!$O$78</f>
        <v>0</v>
      </c>
    </row>
    <row r="55" spans="2:78">
      <c r="B55" s="76" t="s">
        <v>27</v>
      </c>
      <c r="D55" s="2"/>
      <c r="N55" s="2" t="s">
        <v>189</v>
      </c>
      <c r="O55" s="236">
        <f>boeken!$K$78</f>
        <v>0</v>
      </c>
    </row>
    <row r="56" spans="2:78">
      <c r="B56" s="539"/>
      <c r="C56" s="539"/>
      <c r="D56" s="539"/>
    </row>
    <row r="57" spans="2:78">
      <c r="B57" s="539"/>
      <c r="C57" s="539"/>
      <c r="D57" s="539"/>
      <c r="N57" s="234" t="s">
        <v>188</v>
      </c>
      <c r="O57" s="235" t="e">
        <f>boeken!$Y$80</f>
        <v>#VALUE!</v>
      </c>
    </row>
    <row r="58" spans="2:78">
      <c r="B58" s="539"/>
      <c r="C58" s="539"/>
      <c r="D58" s="539"/>
    </row>
    <row r="59" spans="2:78">
      <c r="C59" s="539"/>
      <c r="D59" s="539"/>
      <c r="N59" s="15" t="s">
        <v>74</v>
      </c>
      <c r="O59" s="122">
        <f>boeken!$O$80</f>
        <v>0</v>
      </c>
    </row>
    <row r="60" spans="2:78">
      <c r="N60" t="s">
        <v>73</v>
      </c>
      <c r="O60" s="123">
        <v>150</v>
      </c>
    </row>
    <row r="61" spans="2:78" ht="13.5" thickBot="1">
      <c r="B61" s="543" t="s">
        <v>26</v>
      </c>
      <c r="O61" s="3"/>
    </row>
    <row r="62" spans="2:78" ht="13.5" thickBot="1">
      <c r="N62" s="15" t="s">
        <v>75</v>
      </c>
      <c r="O62" s="124">
        <f>O59+O60</f>
        <v>150</v>
      </c>
    </row>
    <row r="113" spans="2:15" ht="13.5">
      <c r="B113" s="4"/>
      <c r="G113" s="5"/>
    </row>
    <row r="114" spans="2:15">
      <c r="B114" s="525"/>
      <c r="D114" s="525"/>
      <c r="F114" s="526"/>
    </row>
    <row r="115" spans="2:15">
      <c r="B115" s="525"/>
      <c r="D115" s="525"/>
      <c r="F115" s="526"/>
      <c r="K115" s="6"/>
    </row>
    <row r="116" spans="2:15">
      <c r="B116" s="525"/>
      <c r="D116" s="525"/>
      <c r="F116" s="526"/>
      <c r="K116" s="6"/>
    </row>
    <row r="117" spans="2:15">
      <c r="B117" s="525"/>
      <c r="D117" s="525"/>
      <c r="F117" s="526"/>
      <c r="K117" s="6"/>
    </row>
    <row r="118" spans="2:15">
      <c r="B118" s="525"/>
      <c r="D118" s="525"/>
      <c r="F118" s="526"/>
      <c r="G118" s="7"/>
      <c r="K118" s="8"/>
    </row>
    <row r="119" spans="2:15" ht="15">
      <c r="K119" s="9"/>
      <c r="L119" s="1"/>
      <c r="M119" s="10"/>
      <c r="N119" s="11"/>
      <c r="O119" s="12"/>
    </row>
    <row r="120" spans="2:15">
      <c r="I120" s="13"/>
    </row>
    <row r="126" spans="2:15">
      <c r="G126" s="7"/>
    </row>
    <row r="133" spans="7:7">
      <c r="G133" s="7"/>
    </row>
    <row r="136" spans="7:7">
      <c r="G136" s="7"/>
    </row>
    <row r="141" spans="7:7">
      <c r="G141" s="7"/>
    </row>
    <row r="144" spans="7:7">
      <c r="G144" s="7"/>
    </row>
    <row r="147" spans="6:7">
      <c r="G147" s="7"/>
    </row>
    <row r="152" spans="6:7">
      <c r="F152" s="3"/>
    </row>
    <row r="158" spans="6:7">
      <c r="G158" s="7"/>
    </row>
    <row r="165" spans="7:12">
      <c r="G165" s="7"/>
      <c r="L165" s="14"/>
    </row>
    <row r="168" spans="7:12">
      <c r="L168" s="14"/>
    </row>
  </sheetData>
  <sheetProtection algorithmName="SHA-512" hashValue="dLRvhYy3dczkIe/nsVICTHsAoi5IwUlGYrcYqlKs7MEAdzYqGJKszHU8w6Fv8eVr5fH+zLHtIrWdxgYEPa0AaQ==" saltValue="e4Kk4ryhmW2dvFYA/+TcVg==" spinCount="100000" sheet="1" objects="1" scenarios="1" selectLockedCells="1"/>
  <mergeCells count="10">
    <mergeCell ref="F114:F118"/>
    <mergeCell ref="D114:D118"/>
    <mergeCell ref="B114:B118"/>
    <mergeCell ref="N53:O53"/>
    <mergeCell ref="K17:O24"/>
    <mergeCell ref="L8:M8"/>
    <mergeCell ref="L9:M9"/>
    <mergeCell ref="B2:B6"/>
    <mergeCell ref="D2:D6"/>
    <mergeCell ref="F2:F6"/>
  </mergeCells>
  <phoneticPr fontId="2" type="noConversion"/>
  <pageMargins left="0.13" right="0.28000000000000003" top="0.26" bottom="0.43" header="0.18" footer="0.24"/>
  <pageSetup paperSize="9" orientation="portrait" horizontalDpi="4294967294" verticalDpi="0"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306"/>
  <sheetViews>
    <sheetView zoomScaleNormal="100" workbookViewId="0">
      <selection activeCell="P156" sqref="P156"/>
    </sheetView>
  </sheetViews>
  <sheetFormatPr defaultRowHeight="12.75"/>
  <cols>
    <col min="1" max="1" width="8.28515625" customWidth="1"/>
    <col min="2" max="2" width="10.7109375" bestFit="1" customWidth="1"/>
    <col min="3" max="3" width="12.28515625" customWidth="1"/>
    <col min="4" max="4" width="9.28515625" customWidth="1"/>
    <col min="5" max="5" width="9.5703125" bestFit="1" customWidth="1"/>
    <col min="6" max="6" width="11.42578125" customWidth="1"/>
    <col min="7" max="7" width="9.85546875" customWidth="1"/>
    <col min="8" max="8" width="9.85546875" bestFit="1" customWidth="1"/>
    <col min="9" max="9" width="9.85546875" style="15" bestFit="1" customWidth="1"/>
    <col min="10" max="10" width="8" customWidth="1"/>
  </cols>
  <sheetData>
    <row r="1" spans="3:10">
      <c r="I1"/>
    </row>
    <row r="2" spans="3:10">
      <c r="I2"/>
    </row>
    <row r="3" spans="3:10">
      <c r="I3"/>
    </row>
    <row r="4" spans="3:10">
      <c r="I4"/>
    </row>
    <row r="5" spans="3:10">
      <c r="I5"/>
    </row>
    <row r="6" spans="3:10">
      <c r="I6"/>
    </row>
    <row r="7" spans="3:10">
      <c r="I7"/>
    </row>
    <row r="8" spans="3:10">
      <c r="I8"/>
    </row>
    <row r="9" spans="3:10">
      <c r="I9"/>
    </row>
    <row r="10" spans="3:10">
      <c r="H10" s="79">
        <f>boeken!$K$6</f>
        <v>0</v>
      </c>
      <c r="I10"/>
    </row>
    <row r="11" spans="3:10">
      <c r="C11" s="31"/>
      <c r="H11" s="79">
        <f>boeken!$K$7</f>
        <v>0</v>
      </c>
      <c r="I11"/>
      <c r="J11" s="79"/>
    </row>
    <row r="12" spans="3:10" ht="15">
      <c r="C12" s="31"/>
      <c r="D12" s="78"/>
      <c r="E12" s="17"/>
      <c r="H12" s="79">
        <f>boeken!$K$8</f>
        <v>0</v>
      </c>
      <c r="I12" s="79">
        <f>boeken!$K$9</f>
        <v>0</v>
      </c>
    </row>
    <row r="13" spans="3:10">
      <c r="I13"/>
    </row>
    <row r="16" spans="3:10">
      <c r="I16"/>
    </row>
    <row r="17" spans="1:11">
      <c r="I17"/>
    </row>
    <row r="18" spans="1:11">
      <c r="B18" s="80" t="s">
        <v>81</v>
      </c>
      <c r="D18" s="81">
        <f ca="1">TODAY()</f>
        <v>45093</v>
      </c>
      <c r="I18"/>
    </row>
    <row r="19" spans="1:11">
      <c r="I19"/>
    </row>
    <row r="20" spans="1:11">
      <c r="I20"/>
    </row>
    <row r="21" spans="1:11">
      <c r="B21" s="79"/>
      <c r="C21" s="79"/>
      <c r="D21" s="79"/>
      <c r="E21" s="79"/>
      <c r="F21" s="79"/>
      <c r="G21" s="79"/>
      <c r="H21" s="79"/>
      <c r="I21" s="79"/>
      <c r="J21" s="79"/>
      <c r="K21" s="79"/>
    </row>
    <row r="22" spans="1:11">
      <c r="B22" s="82" t="s">
        <v>82</v>
      </c>
      <c r="C22" s="79">
        <f>H10</f>
        <v>0</v>
      </c>
      <c r="E22" s="79"/>
      <c r="F22" s="79"/>
      <c r="G22" s="79"/>
      <c r="H22" s="79"/>
      <c r="I22" s="79"/>
      <c r="J22" s="79"/>
      <c r="K22" s="79"/>
    </row>
    <row r="23" spans="1:11">
      <c r="B23" s="79"/>
      <c r="C23" s="79"/>
      <c r="D23" s="79"/>
      <c r="E23" s="79"/>
      <c r="F23" s="79"/>
      <c r="G23" s="79"/>
      <c r="H23" s="79"/>
      <c r="I23" s="79"/>
      <c r="J23" s="79"/>
      <c r="K23" s="79"/>
    </row>
    <row r="24" spans="1:11">
      <c r="B24" s="79" t="s">
        <v>83</v>
      </c>
      <c r="C24" s="79"/>
      <c r="D24" s="79"/>
      <c r="E24" s="79"/>
      <c r="F24" s="79"/>
      <c r="G24" s="79"/>
      <c r="H24" s="79"/>
      <c r="I24" s="79"/>
      <c r="J24" s="79"/>
      <c r="K24" s="79"/>
    </row>
    <row r="25" spans="1:11">
      <c r="C25" s="79"/>
      <c r="D25" s="79"/>
      <c r="E25" s="79"/>
      <c r="F25" s="79"/>
      <c r="G25" s="79"/>
      <c r="H25" s="79"/>
      <c r="I25" s="79"/>
      <c r="J25" s="79"/>
      <c r="K25" s="79"/>
    </row>
    <row r="26" spans="1:11">
      <c r="B26" s="79" t="s">
        <v>84</v>
      </c>
      <c r="C26" s="79"/>
      <c r="D26" s="79"/>
      <c r="E26" s="79"/>
      <c r="F26" s="79"/>
      <c r="G26" s="79"/>
      <c r="H26" s="79"/>
      <c r="I26" s="79"/>
      <c r="J26" s="79"/>
      <c r="K26" s="79"/>
    </row>
    <row r="27" spans="1:11" ht="15">
      <c r="A27" s="17"/>
      <c r="B27" s="79" t="s">
        <v>85</v>
      </c>
      <c r="C27" s="79"/>
      <c r="D27" s="79"/>
      <c r="E27" s="79"/>
      <c r="F27" s="79"/>
      <c r="H27" s="83"/>
      <c r="I27" s="79"/>
      <c r="J27" s="79"/>
      <c r="K27" s="79"/>
    </row>
    <row r="28" spans="1:11" ht="15">
      <c r="A28" s="17"/>
      <c r="C28" s="79"/>
      <c r="D28" s="79"/>
      <c r="E28" s="79"/>
      <c r="F28" s="79"/>
      <c r="G28" s="79"/>
      <c r="H28" s="79"/>
      <c r="I28" s="79"/>
      <c r="J28" s="79"/>
      <c r="K28" s="79"/>
    </row>
    <row r="29" spans="1:11" ht="15">
      <c r="A29" s="17"/>
      <c r="B29" s="79" t="s">
        <v>242</v>
      </c>
      <c r="C29" s="79"/>
      <c r="D29" s="79"/>
      <c r="E29" s="79"/>
      <c r="F29" s="79"/>
      <c r="G29" s="79"/>
      <c r="H29" s="79"/>
      <c r="I29" s="79"/>
      <c r="J29" s="79"/>
      <c r="K29" s="79"/>
    </row>
    <row r="30" spans="1:11" ht="15">
      <c r="A30" s="17"/>
      <c r="B30" s="79" t="s">
        <v>95</v>
      </c>
      <c r="C30" s="79"/>
      <c r="D30" s="79"/>
      <c r="E30" s="79"/>
      <c r="F30" s="79"/>
      <c r="G30" s="79"/>
      <c r="H30" s="79"/>
      <c r="I30" s="79"/>
      <c r="J30" s="79"/>
      <c r="K30" s="79"/>
    </row>
    <row r="31" spans="1:11" ht="15">
      <c r="A31" s="17"/>
      <c r="B31" s="79" t="s">
        <v>93</v>
      </c>
      <c r="C31" s="79"/>
      <c r="D31" s="79"/>
      <c r="E31" s="79"/>
      <c r="F31" s="79"/>
      <c r="G31" s="79"/>
      <c r="H31" s="79"/>
      <c r="I31" s="79"/>
      <c r="J31" s="79"/>
      <c r="K31" s="79"/>
    </row>
    <row r="32" spans="1:11" ht="15">
      <c r="A32" s="17"/>
      <c r="C32" s="79"/>
      <c r="D32" s="79"/>
      <c r="E32" s="79"/>
      <c r="F32" s="79"/>
      <c r="G32" s="79"/>
      <c r="H32" s="79"/>
      <c r="I32" s="79"/>
      <c r="J32" s="79"/>
      <c r="K32" s="79"/>
    </row>
    <row r="33" spans="1:11" ht="15">
      <c r="A33" s="17"/>
      <c r="B33" s="79" t="s">
        <v>86</v>
      </c>
      <c r="C33" s="79"/>
      <c r="D33" s="79"/>
      <c r="E33" s="79"/>
      <c r="F33" s="79"/>
      <c r="G33" s="79"/>
      <c r="H33" s="79"/>
      <c r="I33" s="79"/>
      <c r="J33" s="79"/>
      <c r="K33" s="79"/>
    </row>
    <row r="34" spans="1:11" ht="15">
      <c r="A34" s="17"/>
      <c r="B34" s="79" t="s">
        <v>87</v>
      </c>
      <c r="C34" s="79"/>
      <c r="D34" s="79"/>
      <c r="E34" s="79"/>
      <c r="F34" s="79"/>
      <c r="G34" s="79"/>
      <c r="H34" s="79"/>
      <c r="I34" s="79"/>
      <c r="J34" s="79"/>
      <c r="K34" s="79"/>
    </row>
    <row r="35" spans="1:11" ht="15">
      <c r="A35" s="17"/>
      <c r="B35" s="79"/>
      <c r="C35" s="79"/>
      <c r="D35" s="79"/>
      <c r="E35" s="79"/>
      <c r="F35" s="79"/>
      <c r="G35" s="79"/>
      <c r="H35" s="79"/>
      <c r="I35" s="79"/>
      <c r="J35" s="79"/>
      <c r="K35" s="79"/>
    </row>
    <row r="36" spans="1:11" ht="15">
      <c r="A36" s="17"/>
      <c r="B36" s="79" t="s">
        <v>88</v>
      </c>
      <c r="C36" s="79"/>
      <c r="D36" s="79"/>
      <c r="E36" s="79"/>
      <c r="F36" s="79"/>
      <c r="G36" s="79"/>
      <c r="H36" s="79"/>
      <c r="I36" s="79"/>
      <c r="J36" s="79"/>
      <c r="K36" s="79"/>
    </row>
    <row r="37" spans="1:11" ht="15">
      <c r="A37" s="17"/>
      <c r="C37" s="79"/>
      <c r="D37" s="79"/>
      <c r="E37" s="79"/>
      <c r="F37" s="79"/>
      <c r="G37" s="79"/>
      <c r="H37" s="79"/>
      <c r="I37" s="79"/>
      <c r="J37" s="79"/>
      <c r="K37" s="79"/>
    </row>
    <row r="38" spans="1:11" ht="15">
      <c r="A38" s="17"/>
      <c r="C38" s="79"/>
      <c r="D38" s="79"/>
      <c r="E38" s="79"/>
      <c r="F38" s="79"/>
      <c r="G38" s="79"/>
      <c r="H38" s="79"/>
      <c r="I38" s="79"/>
      <c r="J38" s="79"/>
      <c r="K38" s="79"/>
    </row>
    <row r="39" spans="1:11" ht="15">
      <c r="A39" s="17"/>
      <c r="C39" s="79"/>
      <c r="D39" s="79"/>
      <c r="E39" s="79"/>
      <c r="F39" s="79"/>
      <c r="G39" s="79"/>
      <c r="H39" s="79"/>
      <c r="I39" s="79"/>
      <c r="J39" s="79"/>
      <c r="K39" s="79"/>
    </row>
    <row r="40" spans="1:11">
      <c r="B40" s="79" t="s">
        <v>89</v>
      </c>
      <c r="C40" s="79"/>
      <c r="D40" s="79"/>
      <c r="E40" s="79"/>
      <c r="F40" s="79"/>
      <c r="G40" s="79"/>
      <c r="H40" s="79"/>
      <c r="I40" s="79"/>
      <c r="J40" s="79"/>
      <c r="K40" s="79"/>
    </row>
    <row r="41" spans="1:11">
      <c r="C41" s="79"/>
      <c r="D41" s="79"/>
      <c r="E41" s="79"/>
      <c r="F41" s="79"/>
      <c r="G41" s="79"/>
      <c r="H41" s="79"/>
      <c r="I41" s="79"/>
      <c r="J41" s="79"/>
      <c r="K41" s="79"/>
    </row>
    <row r="42" spans="1:11">
      <c r="B42" s="79"/>
      <c r="C42" s="79"/>
      <c r="D42" s="79"/>
      <c r="E42" s="79"/>
      <c r="F42" s="79"/>
      <c r="G42" s="79"/>
      <c r="H42" s="79"/>
      <c r="I42" s="79"/>
      <c r="J42" s="79"/>
      <c r="K42" s="79"/>
    </row>
    <row r="43" spans="1:11">
      <c r="B43" s="79"/>
      <c r="C43" s="79"/>
      <c r="D43" s="79"/>
      <c r="E43" s="79"/>
      <c r="F43" s="79"/>
      <c r="G43" s="79"/>
      <c r="H43" s="79"/>
      <c r="I43" s="79"/>
      <c r="J43" s="79"/>
      <c r="K43" s="79"/>
    </row>
    <row r="44" spans="1:11">
      <c r="B44" s="79" t="s">
        <v>90</v>
      </c>
      <c r="C44" s="79"/>
      <c r="D44" s="79"/>
      <c r="E44" s="79"/>
      <c r="F44" s="79"/>
      <c r="G44" s="79"/>
      <c r="H44" s="79"/>
      <c r="I44" s="79"/>
      <c r="J44" s="79"/>
      <c r="K44" s="79"/>
    </row>
    <row r="45" spans="1:11">
      <c r="B45" s="79"/>
      <c r="C45" s="79"/>
      <c r="D45" s="79"/>
      <c r="E45" s="79"/>
      <c r="F45" s="79"/>
      <c r="G45" s="79"/>
      <c r="H45" s="79"/>
      <c r="I45" s="79"/>
      <c r="J45" s="79"/>
      <c r="K45" s="79"/>
    </row>
    <row r="46" spans="1:11">
      <c r="B46" s="79"/>
      <c r="C46" s="79"/>
      <c r="D46" s="79"/>
      <c r="E46" s="79"/>
      <c r="F46" s="79"/>
      <c r="G46" s="79"/>
      <c r="H46" s="79"/>
      <c r="I46" s="79"/>
      <c r="J46" s="79"/>
      <c r="K46" s="79"/>
    </row>
    <row r="47" spans="1:11">
      <c r="B47" s="79"/>
      <c r="C47" s="79"/>
      <c r="D47" s="79"/>
      <c r="E47" s="79"/>
      <c r="F47" s="79"/>
      <c r="G47" s="79"/>
      <c r="H47" s="79"/>
      <c r="I47" s="79"/>
      <c r="J47" s="79"/>
      <c r="K47" s="79"/>
    </row>
    <row r="48" spans="1:11">
      <c r="B48" s="79"/>
      <c r="C48" s="79"/>
      <c r="D48" s="79"/>
      <c r="E48" s="79"/>
      <c r="F48" s="79"/>
      <c r="G48" s="79"/>
      <c r="H48" s="79"/>
      <c r="I48" s="79"/>
      <c r="J48" s="79"/>
      <c r="K48" s="79"/>
    </row>
    <row r="49" spans="1:11">
      <c r="B49" s="79" t="s">
        <v>91</v>
      </c>
      <c r="D49" s="79"/>
      <c r="E49" s="79"/>
      <c r="F49" s="79"/>
      <c r="G49" s="79"/>
      <c r="H49" s="79"/>
      <c r="I49" s="79"/>
      <c r="J49" s="79"/>
      <c r="K49" s="79"/>
    </row>
    <row r="50" spans="1:11">
      <c r="B50" s="79"/>
      <c r="D50" s="79"/>
      <c r="E50" s="79"/>
      <c r="F50" s="79"/>
      <c r="G50" s="79"/>
      <c r="H50" s="79"/>
      <c r="I50" s="79"/>
      <c r="J50" s="79"/>
      <c r="K50" s="79"/>
    </row>
    <row r="51" spans="1:11">
      <c r="B51" s="84" t="s">
        <v>92</v>
      </c>
      <c r="D51" s="79"/>
      <c r="E51" s="79"/>
      <c r="F51" s="79"/>
      <c r="G51" s="79"/>
      <c r="H51" s="79"/>
      <c r="I51" s="79"/>
      <c r="J51" s="79"/>
      <c r="K51" s="79"/>
    </row>
    <row r="52" spans="1:11" ht="15.75">
      <c r="B52" s="85" t="s">
        <v>13</v>
      </c>
      <c r="C52" s="79"/>
      <c r="D52" s="79"/>
      <c r="E52" s="79"/>
      <c r="F52" s="79"/>
      <c r="G52" s="79"/>
      <c r="H52" s="79"/>
      <c r="I52" s="79"/>
      <c r="J52" s="79"/>
      <c r="K52" s="79"/>
    </row>
    <row r="53" spans="1:11">
      <c r="B53" s="79"/>
      <c r="C53" s="79"/>
      <c r="D53" s="79"/>
      <c r="E53" s="79"/>
      <c r="F53" s="79"/>
      <c r="G53" s="79"/>
      <c r="H53" s="79"/>
      <c r="I53" s="79"/>
      <c r="J53" s="79"/>
      <c r="K53" s="79"/>
    </row>
    <row r="54" spans="1:11">
      <c r="B54" s="79"/>
      <c r="C54" s="79"/>
      <c r="D54" s="79"/>
      <c r="E54" s="79"/>
      <c r="F54" s="79"/>
      <c r="G54" s="79"/>
      <c r="H54" s="79"/>
      <c r="I54" s="79"/>
      <c r="J54" s="79"/>
      <c r="K54" s="79"/>
    </row>
    <row r="55" spans="1:11">
      <c r="B55" s="79"/>
      <c r="C55" s="79"/>
      <c r="D55" s="79"/>
      <c r="E55" s="79"/>
      <c r="F55" s="79"/>
      <c r="G55" s="79"/>
      <c r="H55" s="79"/>
      <c r="I55" s="79"/>
      <c r="J55" s="79"/>
      <c r="K55" s="79"/>
    </row>
    <row r="56" spans="1:11">
      <c r="B56" s="79"/>
      <c r="C56" s="79"/>
      <c r="D56" s="79"/>
      <c r="E56" s="79"/>
      <c r="F56" s="79"/>
      <c r="G56" s="79"/>
      <c r="H56" s="79"/>
      <c r="I56" s="79"/>
      <c r="J56" s="79"/>
      <c r="K56" s="79"/>
    </row>
    <row r="57" spans="1:11">
      <c r="B57" s="79"/>
      <c r="C57" s="79"/>
      <c r="D57" s="79"/>
      <c r="E57" s="79"/>
      <c r="F57" s="79"/>
      <c r="G57" s="79"/>
      <c r="H57" s="79"/>
      <c r="I57" s="79"/>
      <c r="J57" s="79"/>
      <c r="K57" s="79"/>
    </row>
    <row r="58" spans="1:11">
      <c r="B58" s="79"/>
      <c r="C58" s="79"/>
      <c r="D58" s="79"/>
      <c r="E58" s="79"/>
      <c r="F58" s="79"/>
      <c r="G58" s="79"/>
      <c r="H58" s="79"/>
      <c r="I58" s="79"/>
      <c r="J58" s="79"/>
      <c r="K58" s="79"/>
    </row>
    <row r="63" spans="1:11">
      <c r="A63" s="6" t="s">
        <v>96</v>
      </c>
      <c r="F63" s="13" t="str">
        <f>Blad2!$B$5</f>
        <v>factrnr</v>
      </c>
      <c r="G63" s="13"/>
      <c r="H63" s="13"/>
      <c r="I63" s="86">
        <f ca="1">TODAY()</f>
        <v>45093</v>
      </c>
    </row>
    <row r="64" spans="1:11" ht="12.75" customHeight="1">
      <c r="A64" s="449" t="s">
        <v>261</v>
      </c>
      <c r="B64" s="449"/>
      <c r="C64" s="449"/>
      <c r="D64" s="449"/>
      <c r="E64" s="449"/>
      <c r="F64" s="449"/>
      <c r="G64" s="449"/>
      <c r="H64" s="449"/>
      <c r="I64" s="449"/>
      <c r="J64" s="449"/>
    </row>
    <row r="65" spans="1:10">
      <c r="A65" s="449"/>
      <c r="B65" s="449"/>
      <c r="C65" s="449"/>
      <c r="D65" s="449"/>
      <c r="E65" s="449"/>
      <c r="F65" s="449"/>
      <c r="G65" s="449"/>
      <c r="H65" s="449"/>
      <c r="I65" s="449"/>
      <c r="J65" s="449"/>
    </row>
    <row r="66" spans="1:10">
      <c r="A66" s="449"/>
      <c r="B66" s="449"/>
      <c r="C66" s="449"/>
      <c r="D66" s="449"/>
      <c r="E66" s="449"/>
      <c r="F66" s="449"/>
      <c r="G66" s="449"/>
      <c r="H66" s="449"/>
      <c r="I66" s="449"/>
      <c r="J66" s="449"/>
    </row>
    <row r="67" spans="1:10">
      <c r="A67" s="449"/>
      <c r="B67" s="449"/>
      <c r="C67" s="449"/>
      <c r="D67" s="449"/>
      <c r="E67" s="449"/>
      <c r="F67" s="449"/>
      <c r="G67" s="449"/>
      <c r="H67" s="449"/>
      <c r="I67" s="449"/>
      <c r="J67" s="449"/>
    </row>
    <row r="68" spans="1:10">
      <c r="A68" s="449"/>
      <c r="B68" s="449"/>
      <c r="C68" s="449"/>
      <c r="D68" s="449"/>
      <c r="E68" s="449"/>
      <c r="F68" s="449"/>
      <c r="G68" s="449"/>
      <c r="H68" s="449"/>
      <c r="I68" s="449"/>
      <c r="J68" s="449"/>
    </row>
    <row r="69" spans="1:10">
      <c r="A69" s="449"/>
      <c r="B69" s="449"/>
      <c r="C69" s="449"/>
      <c r="D69" s="449"/>
      <c r="E69" s="449"/>
      <c r="F69" s="449"/>
      <c r="G69" s="449"/>
      <c r="H69" s="449"/>
      <c r="I69" s="449"/>
      <c r="J69" s="449"/>
    </row>
    <row r="70" spans="1:10">
      <c r="A70" s="449"/>
      <c r="B70" s="449"/>
      <c r="C70" s="449"/>
      <c r="D70" s="449"/>
      <c r="E70" s="449"/>
      <c r="F70" s="449"/>
      <c r="G70" s="449"/>
      <c r="H70" s="449"/>
      <c r="I70" s="449"/>
      <c r="J70" s="449"/>
    </row>
    <row r="71" spans="1:10">
      <c r="A71" s="449"/>
      <c r="B71" s="449"/>
      <c r="C71" s="449"/>
      <c r="D71" s="449"/>
      <c r="E71" s="449"/>
      <c r="F71" s="449"/>
      <c r="G71" s="449"/>
      <c r="H71" s="449"/>
      <c r="I71" s="449"/>
      <c r="J71" s="449"/>
    </row>
    <row r="72" spans="1:10">
      <c r="A72" s="449"/>
      <c r="B72" s="449"/>
      <c r="C72" s="449"/>
      <c r="D72" s="449"/>
      <c r="E72" s="449"/>
      <c r="F72" s="449"/>
      <c r="G72" s="449"/>
      <c r="H72" s="449"/>
      <c r="I72" s="449"/>
      <c r="J72" s="449"/>
    </row>
    <row r="73" spans="1:10">
      <c r="A73" s="449"/>
      <c r="B73" s="449"/>
      <c r="C73" s="449"/>
      <c r="D73" s="449"/>
      <c r="E73" s="449"/>
      <c r="F73" s="449"/>
      <c r="G73" s="449"/>
      <c r="H73" s="449"/>
      <c r="I73" s="449"/>
      <c r="J73" s="449"/>
    </row>
    <row r="74" spans="1:10">
      <c r="A74" s="449"/>
      <c r="B74" s="449"/>
      <c r="C74" s="449"/>
      <c r="D74" s="449"/>
      <c r="E74" s="449"/>
      <c r="F74" s="449"/>
      <c r="G74" s="449"/>
      <c r="H74" s="449"/>
      <c r="I74" s="449"/>
      <c r="J74" s="449"/>
    </row>
    <row r="75" spans="1:10">
      <c r="A75" s="449"/>
      <c r="B75" s="449"/>
      <c r="C75" s="449"/>
      <c r="D75" s="449"/>
      <c r="E75" s="449"/>
      <c r="F75" s="449"/>
      <c r="G75" s="449"/>
      <c r="H75" s="449"/>
      <c r="I75" s="449"/>
      <c r="J75" s="449"/>
    </row>
    <row r="76" spans="1:10">
      <c r="A76" s="449"/>
      <c r="B76" s="449"/>
      <c r="C76" s="449"/>
      <c r="D76" s="449"/>
      <c r="E76" s="449"/>
      <c r="F76" s="449"/>
      <c r="G76" s="449"/>
      <c r="H76" s="449"/>
      <c r="I76" s="449"/>
      <c r="J76" s="449"/>
    </row>
    <row r="77" spans="1:10">
      <c r="A77" s="449"/>
      <c r="B77" s="449"/>
      <c r="C77" s="449"/>
      <c r="D77" s="449"/>
      <c r="E77" s="449"/>
      <c r="F77" s="449"/>
      <c r="G77" s="449"/>
      <c r="H77" s="449"/>
      <c r="I77" s="449"/>
      <c r="J77" s="449"/>
    </row>
    <row r="78" spans="1:10">
      <c r="A78" s="449"/>
      <c r="B78" s="449"/>
      <c r="C78" s="449"/>
      <c r="D78" s="449"/>
      <c r="E78" s="449"/>
      <c r="F78" s="449"/>
      <c r="G78" s="449"/>
      <c r="H78" s="449"/>
      <c r="I78" s="449"/>
      <c r="J78" s="449"/>
    </row>
    <row r="79" spans="1:10">
      <c r="A79" s="449"/>
      <c r="B79" s="449"/>
      <c r="C79" s="449"/>
      <c r="D79" s="449"/>
      <c r="E79" s="449"/>
      <c r="F79" s="449"/>
      <c r="G79" s="449"/>
      <c r="H79" s="449"/>
      <c r="I79" s="449"/>
      <c r="J79" s="449"/>
    </row>
    <row r="80" spans="1:10">
      <c r="A80" s="449"/>
      <c r="B80" s="449"/>
      <c r="C80" s="449"/>
      <c r="D80" s="449"/>
      <c r="E80" s="449"/>
      <c r="F80" s="449"/>
      <c r="G80" s="449"/>
      <c r="H80" s="449"/>
      <c r="I80" s="449"/>
      <c r="J80" s="449"/>
    </row>
    <row r="81" spans="1:10">
      <c r="A81" s="449"/>
      <c r="B81" s="449"/>
      <c r="C81" s="449"/>
      <c r="D81" s="449"/>
      <c r="E81" s="449"/>
      <c r="F81" s="449"/>
      <c r="G81" s="449"/>
      <c r="H81" s="449"/>
      <c r="I81" s="449"/>
      <c r="J81" s="449"/>
    </row>
    <row r="82" spans="1:10">
      <c r="A82" s="449"/>
      <c r="B82" s="449"/>
      <c r="C82" s="449"/>
      <c r="D82" s="449"/>
      <c r="E82" s="449"/>
      <c r="F82" s="449"/>
      <c r="G82" s="449"/>
      <c r="H82" s="449"/>
      <c r="I82" s="449"/>
      <c r="J82" s="449"/>
    </row>
    <row r="83" spans="1:10">
      <c r="A83" s="449"/>
      <c r="B83" s="449"/>
      <c r="C83" s="449"/>
      <c r="D83" s="449"/>
      <c r="E83" s="449"/>
      <c r="F83" s="449"/>
      <c r="G83" s="449"/>
      <c r="H83" s="449"/>
      <c r="I83" s="449"/>
      <c r="J83" s="449"/>
    </row>
    <row r="84" spans="1:10">
      <c r="A84" s="449"/>
      <c r="B84" s="449"/>
      <c r="C84" s="449"/>
      <c r="D84" s="449"/>
      <c r="E84" s="449"/>
      <c r="F84" s="449"/>
      <c r="G84" s="449"/>
      <c r="H84" s="449"/>
      <c r="I84" s="449"/>
      <c r="J84" s="449"/>
    </row>
    <row r="85" spans="1:10">
      <c r="A85" s="449"/>
      <c r="B85" s="449"/>
      <c r="C85" s="449"/>
      <c r="D85" s="449"/>
      <c r="E85" s="449"/>
      <c r="F85" s="449"/>
      <c r="G85" s="449"/>
      <c r="H85" s="449"/>
      <c r="I85" s="449"/>
      <c r="J85" s="449"/>
    </row>
    <row r="86" spans="1:10">
      <c r="A86" s="449"/>
      <c r="B86" s="449"/>
      <c r="C86" s="449"/>
      <c r="D86" s="449"/>
      <c r="E86" s="449"/>
      <c r="F86" s="449"/>
      <c r="G86" s="449"/>
      <c r="H86" s="449"/>
      <c r="I86" s="449"/>
      <c r="J86" s="449"/>
    </row>
    <row r="87" spans="1:10">
      <c r="A87" s="449"/>
      <c r="B87" s="449"/>
      <c r="C87" s="449"/>
      <c r="D87" s="449"/>
      <c r="E87" s="449"/>
      <c r="F87" s="449"/>
      <c r="G87" s="449"/>
      <c r="H87" s="449"/>
      <c r="I87" s="449"/>
      <c r="J87" s="449"/>
    </row>
    <row r="88" spans="1:10">
      <c r="A88" s="449"/>
      <c r="B88" s="449"/>
      <c r="C88" s="449"/>
      <c r="D88" s="449"/>
      <c r="E88" s="449"/>
      <c r="F88" s="449"/>
      <c r="G88" s="449"/>
      <c r="H88" s="449"/>
      <c r="I88" s="449"/>
      <c r="J88" s="449"/>
    </row>
    <row r="89" spans="1:10">
      <c r="A89" s="449"/>
      <c r="B89" s="449"/>
      <c r="C89" s="449"/>
      <c r="D89" s="449"/>
      <c r="E89" s="449"/>
      <c r="F89" s="449"/>
      <c r="G89" s="449"/>
      <c r="H89" s="449"/>
      <c r="I89" s="449"/>
      <c r="J89" s="449"/>
    </row>
    <row r="90" spans="1:10">
      <c r="A90" s="449"/>
      <c r="B90" s="449"/>
      <c r="C90" s="449"/>
      <c r="D90" s="449"/>
      <c r="E90" s="449"/>
      <c r="F90" s="449"/>
      <c r="G90" s="449"/>
      <c r="H90" s="449"/>
      <c r="I90" s="449"/>
      <c r="J90" s="449"/>
    </row>
    <row r="91" spans="1:10">
      <c r="A91" s="449"/>
      <c r="B91" s="449"/>
      <c r="C91" s="449"/>
      <c r="D91" s="449"/>
      <c r="E91" s="449"/>
      <c r="F91" s="449"/>
      <c r="G91" s="449"/>
      <c r="H91" s="449"/>
      <c r="I91" s="449"/>
      <c r="J91" s="449"/>
    </row>
    <row r="92" spans="1:10">
      <c r="A92" s="449"/>
      <c r="B92" s="449"/>
      <c r="C92" s="449"/>
      <c r="D92" s="449"/>
      <c r="E92" s="449"/>
      <c r="F92" s="449"/>
      <c r="G92" s="449"/>
      <c r="H92" s="449"/>
      <c r="I92" s="449"/>
      <c r="J92" s="449"/>
    </row>
    <row r="93" spans="1:10">
      <c r="A93" s="449"/>
      <c r="B93" s="449"/>
      <c r="C93" s="449"/>
      <c r="D93" s="449"/>
      <c r="E93" s="449"/>
      <c r="F93" s="449"/>
      <c r="G93" s="449"/>
      <c r="H93" s="449"/>
      <c r="I93" s="449"/>
      <c r="J93" s="449"/>
    </row>
    <row r="94" spans="1:10">
      <c r="A94" s="449"/>
      <c r="B94" s="449"/>
      <c r="C94" s="449"/>
      <c r="D94" s="449"/>
      <c r="E94" s="449"/>
      <c r="F94" s="449"/>
      <c r="G94" s="449"/>
      <c r="H94" s="449"/>
      <c r="I94" s="449"/>
      <c r="J94" s="449"/>
    </row>
    <row r="95" spans="1:10">
      <c r="A95" s="449"/>
      <c r="B95" s="449"/>
      <c r="C95" s="449"/>
      <c r="D95" s="449"/>
      <c r="E95" s="449"/>
      <c r="F95" s="449"/>
      <c r="G95" s="449"/>
      <c r="H95" s="449"/>
      <c r="I95" s="449"/>
      <c r="J95" s="449"/>
    </row>
    <row r="96" spans="1:10">
      <c r="A96" s="449"/>
      <c r="B96" s="449"/>
      <c r="C96" s="449"/>
      <c r="D96" s="449"/>
      <c r="E96" s="449"/>
      <c r="F96" s="449"/>
      <c r="G96" s="449"/>
      <c r="H96" s="449"/>
      <c r="I96" s="449"/>
      <c r="J96" s="449"/>
    </row>
    <row r="97" spans="1:10">
      <c r="A97" s="449"/>
      <c r="B97" s="449"/>
      <c r="C97" s="449"/>
      <c r="D97" s="449"/>
      <c r="E97" s="449"/>
      <c r="F97" s="449"/>
      <c r="G97" s="449"/>
      <c r="H97" s="449"/>
      <c r="I97" s="449"/>
      <c r="J97" s="449"/>
    </row>
    <row r="98" spans="1:10">
      <c r="A98" s="449"/>
      <c r="B98" s="449"/>
      <c r="C98" s="449"/>
      <c r="D98" s="449"/>
      <c r="E98" s="449"/>
      <c r="F98" s="449"/>
      <c r="G98" s="449"/>
      <c r="H98" s="449"/>
      <c r="I98" s="449"/>
      <c r="J98" s="449"/>
    </row>
    <row r="99" spans="1:10">
      <c r="A99" s="449"/>
      <c r="B99" s="449"/>
      <c r="C99" s="449"/>
      <c r="D99" s="449"/>
      <c r="E99" s="449"/>
      <c r="F99" s="449"/>
      <c r="G99" s="449"/>
      <c r="H99" s="449"/>
      <c r="I99" s="449"/>
      <c r="J99" s="449"/>
    </row>
    <row r="100" spans="1:10">
      <c r="A100" s="449"/>
      <c r="B100" s="449"/>
      <c r="C100" s="449"/>
      <c r="D100" s="449"/>
      <c r="E100" s="449"/>
      <c r="F100" s="449"/>
      <c r="G100" s="449"/>
      <c r="H100" s="449"/>
      <c r="I100" s="449"/>
      <c r="J100" s="449"/>
    </row>
    <row r="101" spans="1:10">
      <c r="A101" s="449"/>
      <c r="B101" s="449"/>
      <c r="C101" s="449"/>
      <c r="D101" s="449"/>
      <c r="E101" s="449"/>
      <c r="F101" s="449"/>
      <c r="G101" s="449"/>
      <c r="H101" s="449"/>
      <c r="I101" s="449"/>
      <c r="J101" s="449"/>
    </row>
    <row r="102" spans="1:10">
      <c r="A102" s="449"/>
      <c r="B102" s="449"/>
      <c r="C102" s="449"/>
      <c r="D102" s="449"/>
      <c r="E102" s="449"/>
      <c r="F102" s="449"/>
      <c r="G102" s="449"/>
      <c r="H102" s="449"/>
      <c r="I102" s="449"/>
      <c r="J102" s="449"/>
    </row>
    <row r="103" spans="1:10">
      <c r="A103" s="449"/>
      <c r="B103" s="449"/>
      <c r="C103" s="449"/>
      <c r="D103" s="449"/>
      <c r="E103" s="449"/>
      <c r="F103" s="449"/>
      <c r="G103" s="449"/>
      <c r="H103" s="449"/>
      <c r="I103" s="449"/>
      <c r="J103" s="449"/>
    </row>
    <row r="104" spans="1:10">
      <c r="A104" s="449"/>
      <c r="B104" s="449"/>
      <c r="C104" s="449"/>
      <c r="D104" s="449"/>
      <c r="E104" s="449"/>
      <c r="F104" s="449"/>
      <c r="G104" s="449"/>
      <c r="H104" s="449"/>
      <c r="I104" s="449"/>
      <c r="J104" s="449"/>
    </row>
    <row r="105" spans="1:10">
      <c r="A105" s="449"/>
      <c r="B105" s="449"/>
      <c r="C105" s="449"/>
      <c r="D105" s="449"/>
      <c r="E105" s="449"/>
      <c r="F105" s="449"/>
      <c r="G105" s="449"/>
      <c r="H105" s="449"/>
      <c r="I105" s="449"/>
      <c r="J105" s="449"/>
    </row>
    <row r="106" spans="1:10">
      <c r="A106" s="449"/>
      <c r="B106" s="449"/>
      <c r="C106" s="449"/>
      <c r="D106" s="449"/>
      <c r="E106" s="449"/>
      <c r="F106" s="449"/>
      <c r="G106" s="449"/>
      <c r="H106" s="449"/>
      <c r="I106" s="449"/>
      <c r="J106" s="449"/>
    </row>
    <row r="107" spans="1:10">
      <c r="A107" s="449"/>
      <c r="B107" s="449"/>
      <c r="C107" s="449"/>
      <c r="D107" s="449"/>
      <c r="E107" s="449"/>
      <c r="F107" s="449"/>
      <c r="G107" s="449"/>
      <c r="H107" s="449"/>
      <c r="I107" s="449"/>
      <c r="J107" s="449"/>
    </row>
    <row r="108" spans="1:10">
      <c r="A108" s="449"/>
      <c r="B108" s="449"/>
      <c r="C108" s="449"/>
      <c r="D108" s="449"/>
      <c r="E108" s="449"/>
      <c r="F108" s="449"/>
      <c r="G108" s="449"/>
      <c r="H108" s="449"/>
      <c r="I108" s="449"/>
      <c r="J108" s="449"/>
    </row>
    <row r="109" spans="1:10">
      <c r="A109" s="449"/>
      <c r="B109" s="449"/>
      <c r="C109" s="449"/>
      <c r="D109" s="449"/>
      <c r="E109" s="449"/>
      <c r="F109" s="449"/>
      <c r="G109" s="449"/>
      <c r="H109" s="449"/>
      <c r="I109" s="449"/>
      <c r="J109" s="449"/>
    </row>
    <row r="110" spans="1:10">
      <c r="A110" s="449"/>
      <c r="B110" s="449"/>
      <c r="C110" s="449"/>
      <c r="D110" s="449"/>
      <c r="E110" s="449"/>
      <c r="F110" s="449"/>
      <c r="G110" s="449"/>
      <c r="H110" s="449"/>
      <c r="I110" s="449"/>
      <c r="J110" s="449"/>
    </row>
    <row r="111" spans="1:10">
      <c r="A111" s="449"/>
      <c r="B111" s="449"/>
      <c r="C111" s="449"/>
      <c r="D111" s="449"/>
      <c r="E111" s="449"/>
      <c r="F111" s="449"/>
      <c r="G111" s="449"/>
      <c r="H111" s="449"/>
      <c r="I111" s="449"/>
      <c r="J111" s="449"/>
    </row>
    <row r="112" spans="1:10">
      <c r="A112" s="449"/>
      <c r="B112" s="449"/>
      <c r="C112" s="449"/>
      <c r="D112" s="449"/>
      <c r="E112" s="449"/>
      <c r="F112" s="449"/>
      <c r="G112" s="449"/>
      <c r="H112" s="449"/>
      <c r="I112" s="449"/>
      <c r="J112" s="449"/>
    </row>
    <row r="113" spans="1:10">
      <c r="A113" s="449"/>
      <c r="B113" s="449"/>
      <c r="C113" s="449"/>
      <c r="D113" s="449"/>
      <c r="E113" s="449"/>
      <c r="F113" s="449"/>
      <c r="G113" s="449"/>
      <c r="H113" s="449"/>
      <c r="I113" s="449"/>
      <c r="J113" s="449"/>
    </row>
    <row r="114" spans="1:10">
      <c r="A114" s="449"/>
      <c r="B114" s="449"/>
      <c r="C114" s="449"/>
      <c r="D114" s="449"/>
      <c r="E114" s="449"/>
      <c r="F114" s="449"/>
      <c r="G114" s="449"/>
      <c r="H114" s="449"/>
      <c r="I114" s="449"/>
      <c r="J114" s="449"/>
    </row>
    <row r="115" spans="1:10">
      <c r="A115" s="449"/>
      <c r="B115" s="449"/>
      <c r="C115" s="449"/>
      <c r="D115" s="449"/>
      <c r="E115" s="449"/>
      <c r="F115" s="449"/>
      <c r="G115" s="449"/>
      <c r="H115" s="449"/>
      <c r="I115" s="449"/>
      <c r="J115" s="449"/>
    </row>
    <row r="116" spans="1:10">
      <c r="A116" s="449"/>
      <c r="B116" s="449"/>
      <c r="C116" s="449"/>
      <c r="D116" s="449"/>
      <c r="E116" s="449"/>
      <c r="F116" s="449"/>
      <c r="G116" s="449"/>
      <c r="H116" s="449"/>
      <c r="I116" s="449"/>
      <c r="J116" s="449"/>
    </row>
    <row r="117" spans="1:10">
      <c r="A117" s="449"/>
      <c r="B117" s="449"/>
      <c r="C117" s="449"/>
      <c r="D117" s="449"/>
      <c r="E117" s="449"/>
      <c r="F117" s="449"/>
      <c r="G117" s="449"/>
      <c r="H117" s="449"/>
      <c r="I117" s="449"/>
      <c r="J117" s="449"/>
    </row>
    <row r="118" spans="1:10">
      <c r="A118" s="449"/>
      <c r="B118" s="449"/>
      <c r="C118" s="449"/>
      <c r="D118" s="449"/>
      <c r="E118" s="449"/>
      <c r="F118" s="449"/>
      <c r="G118" s="449"/>
      <c r="H118" s="449"/>
      <c r="I118" s="449"/>
      <c r="J118" s="449"/>
    </row>
    <row r="119" spans="1:10">
      <c r="A119" s="449"/>
      <c r="B119" s="449"/>
      <c r="C119" s="449"/>
      <c r="D119" s="449"/>
      <c r="E119" s="449"/>
      <c r="F119" s="449"/>
      <c r="G119" s="449"/>
      <c r="H119" s="449"/>
      <c r="I119" s="449"/>
      <c r="J119" s="449"/>
    </row>
    <row r="120" spans="1:10">
      <c r="A120" s="449"/>
      <c r="B120" s="449"/>
      <c r="C120" s="449"/>
      <c r="D120" s="449"/>
      <c r="E120" s="449"/>
      <c r="F120" s="449"/>
      <c r="G120" s="449"/>
      <c r="H120" s="449"/>
      <c r="I120" s="449"/>
      <c r="J120" s="449"/>
    </row>
    <row r="121" spans="1:10">
      <c r="A121" s="449"/>
      <c r="B121" s="449"/>
      <c r="C121" s="449"/>
      <c r="D121" s="449"/>
      <c r="E121" s="449"/>
      <c r="F121" s="449"/>
      <c r="G121" s="449"/>
      <c r="H121" s="449"/>
      <c r="I121" s="449"/>
      <c r="J121" s="449"/>
    </row>
    <row r="122" spans="1:10">
      <c r="A122" s="449"/>
      <c r="B122" s="449"/>
      <c r="C122" s="449"/>
      <c r="D122" s="449"/>
      <c r="E122" s="449"/>
      <c r="F122" s="449"/>
      <c r="G122" s="449"/>
      <c r="H122" s="449"/>
      <c r="I122" s="449"/>
      <c r="J122" s="449"/>
    </row>
    <row r="123" spans="1:10">
      <c r="A123" s="449"/>
      <c r="B123" s="449"/>
      <c r="C123" s="449"/>
      <c r="D123" s="449"/>
      <c r="E123" s="449"/>
      <c r="F123" s="449"/>
      <c r="G123" s="449"/>
      <c r="H123" s="449"/>
      <c r="I123" s="449"/>
      <c r="J123" s="449"/>
    </row>
    <row r="124" spans="1:10">
      <c r="A124" s="449"/>
      <c r="B124" s="449"/>
      <c r="C124" s="449"/>
      <c r="D124" s="449"/>
      <c r="E124" s="449"/>
      <c r="F124" s="449"/>
      <c r="G124" s="449"/>
      <c r="H124" s="449"/>
      <c r="I124" s="449"/>
      <c r="J124" s="449"/>
    </row>
    <row r="125" spans="1:10">
      <c r="A125" s="449"/>
      <c r="B125" s="449"/>
      <c r="C125" s="449"/>
      <c r="D125" s="449"/>
      <c r="E125" s="449"/>
      <c r="F125" s="449"/>
      <c r="G125" s="449"/>
      <c r="H125" s="449"/>
      <c r="I125" s="449"/>
      <c r="J125" s="449"/>
    </row>
    <row r="126" spans="1:10">
      <c r="I126"/>
    </row>
    <row r="127" spans="1:10">
      <c r="A127" s="6" t="s">
        <v>97</v>
      </c>
      <c r="I127"/>
    </row>
    <row r="128" spans="1:10">
      <c r="I128"/>
    </row>
    <row r="129" spans="1:9">
      <c r="A129" s="2" t="s">
        <v>98</v>
      </c>
      <c r="I129"/>
    </row>
    <row r="130" spans="1:9">
      <c r="A130" s="2" t="s">
        <v>468</v>
      </c>
      <c r="I130"/>
    </row>
    <row r="131" spans="1:9">
      <c r="A131" s="2" t="s">
        <v>99</v>
      </c>
      <c r="I131"/>
    </row>
    <row r="132" spans="1:9">
      <c r="A132" s="2" t="s">
        <v>100</v>
      </c>
      <c r="I132"/>
    </row>
    <row r="133" spans="1:9">
      <c r="A133" s="2" t="s">
        <v>101</v>
      </c>
      <c r="I133"/>
    </row>
    <row r="134" spans="1:9">
      <c r="A134" s="2" t="s">
        <v>102</v>
      </c>
      <c r="I134"/>
    </row>
    <row r="135" spans="1:9">
      <c r="A135" s="2" t="s">
        <v>103</v>
      </c>
      <c r="I135"/>
    </row>
    <row r="136" spans="1:9">
      <c r="A136" s="2" t="s">
        <v>104</v>
      </c>
      <c r="I136"/>
    </row>
    <row r="137" spans="1:9">
      <c r="A137" s="2" t="s">
        <v>105</v>
      </c>
      <c r="I137"/>
    </row>
    <row r="138" spans="1:9">
      <c r="A138" s="2" t="s">
        <v>475</v>
      </c>
      <c r="I138"/>
    </row>
    <row r="139" spans="1:9">
      <c r="I139"/>
    </row>
    <row r="140" spans="1:9">
      <c r="I140"/>
    </row>
    <row r="141" spans="1:9">
      <c r="I141"/>
    </row>
    <row r="142" spans="1:9">
      <c r="I142"/>
    </row>
    <row r="143" spans="1:9">
      <c r="I143"/>
    </row>
    <row r="144" spans="1:9">
      <c r="I144"/>
    </row>
    <row r="145" spans="1:9">
      <c r="I145"/>
    </row>
    <row r="146" spans="1:9">
      <c r="I146"/>
    </row>
    <row r="147" spans="1:9">
      <c r="I147"/>
    </row>
    <row r="148" spans="1:9">
      <c r="A148" s="6" t="s">
        <v>470</v>
      </c>
      <c r="I148"/>
    </row>
    <row r="149" spans="1:9">
      <c r="A149" s="2" t="s">
        <v>469</v>
      </c>
      <c r="I149"/>
    </row>
    <row r="150" spans="1:9">
      <c r="A150" s="2" t="s">
        <v>474</v>
      </c>
      <c r="I150"/>
    </row>
    <row r="151" spans="1:9">
      <c r="A151" s="6" t="s">
        <v>471</v>
      </c>
      <c r="I151"/>
    </row>
    <row r="152" spans="1:9">
      <c r="A152" s="2" t="s">
        <v>472</v>
      </c>
      <c r="I152"/>
    </row>
    <row r="153" spans="1:9">
      <c r="A153" s="2" t="s">
        <v>473</v>
      </c>
      <c r="I153"/>
    </row>
    <row r="154" spans="1:9">
      <c r="I154"/>
    </row>
    <row r="155" spans="1:9">
      <c r="I155"/>
    </row>
    <row r="156" spans="1:9">
      <c r="I156"/>
    </row>
    <row r="157" spans="1:9">
      <c r="I157"/>
    </row>
    <row r="158" spans="1:9">
      <c r="I158"/>
    </row>
    <row r="159" spans="1:9">
      <c r="I159"/>
    </row>
    <row r="160" spans="1:9">
      <c r="I160"/>
    </row>
    <row r="161" spans="9:9">
      <c r="I161"/>
    </row>
    <row r="162" spans="9:9">
      <c r="I162"/>
    </row>
    <row r="163" spans="9:9">
      <c r="I163"/>
    </row>
    <row r="164" spans="9:9">
      <c r="I164"/>
    </row>
    <row r="165" spans="9:9">
      <c r="I165"/>
    </row>
    <row r="166" spans="9:9">
      <c r="I166"/>
    </row>
    <row r="167" spans="9:9">
      <c r="I167"/>
    </row>
    <row r="168" spans="9:9">
      <c r="I168"/>
    </row>
    <row r="169" spans="9:9">
      <c r="I169"/>
    </row>
    <row r="170" spans="9:9">
      <c r="I170"/>
    </row>
    <row r="171" spans="9:9">
      <c r="I171"/>
    </row>
    <row r="172" spans="9:9">
      <c r="I172"/>
    </row>
    <row r="173" spans="9:9">
      <c r="I173"/>
    </row>
    <row r="174" spans="9:9">
      <c r="I174"/>
    </row>
    <row r="175" spans="9:9">
      <c r="I175"/>
    </row>
    <row r="176" spans="9:9">
      <c r="I176"/>
    </row>
    <row r="177" spans="1:9">
      <c r="I177"/>
    </row>
    <row r="178" spans="1:9">
      <c r="I178"/>
    </row>
    <row r="179" spans="1:9">
      <c r="I179"/>
    </row>
    <row r="180" spans="1:9">
      <c r="I180"/>
    </row>
    <row r="181" spans="1:9">
      <c r="I181"/>
    </row>
    <row r="182" spans="1:9">
      <c r="I182"/>
    </row>
    <row r="183" spans="1:9">
      <c r="A183" s="87" t="s">
        <v>107</v>
      </c>
      <c r="C183" t="s">
        <v>108</v>
      </c>
      <c r="I183"/>
    </row>
    <row r="184" spans="1:9">
      <c r="I184"/>
    </row>
    <row r="185" spans="1:9">
      <c r="A185" s="2" t="s">
        <v>109</v>
      </c>
      <c r="I185"/>
    </row>
    <row r="186" spans="1:9">
      <c r="A186" s="2" t="s">
        <v>110</v>
      </c>
      <c r="I186"/>
    </row>
    <row r="187" spans="1:9">
      <c r="A187" s="2" t="s">
        <v>111</v>
      </c>
      <c r="I187"/>
    </row>
    <row r="198" spans="2:9">
      <c r="G198" s="15">
        <f>materiaallijst!L3</f>
        <v>0</v>
      </c>
    </row>
    <row r="199" spans="2:9">
      <c r="B199" s="31" t="s">
        <v>33</v>
      </c>
      <c r="C199" s="32">
        <f ca="1">TODAY()</f>
        <v>45093</v>
      </c>
      <c r="G199" s="15">
        <f>materiaallijst!L4</f>
        <v>0</v>
      </c>
    </row>
    <row r="200" spans="2:9" ht="15">
      <c r="B200" s="31" t="s">
        <v>34</v>
      </c>
      <c r="C200" s="88" t="str">
        <f>Blad2!$B$5</f>
        <v>factrnr</v>
      </c>
      <c r="D200" s="16" t="s">
        <v>35</v>
      </c>
      <c r="F200" s="34"/>
      <c r="G200" s="56">
        <f>materiaallijst!L5</f>
        <v>0</v>
      </c>
      <c r="H200">
        <f>materiaallijst!M5</f>
        <v>0</v>
      </c>
    </row>
    <row r="207" spans="2:9" ht="15">
      <c r="B207" s="35" t="s">
        <v>36</v>
      </c>
      <c r="C207" s="34"/>
      <c r="D207" s="17"/>
      <c r="E207" s="17"/>
      <c r="F207" s="17"/>
    </row>
    <row r="208" spans="2:9" ht="15">
      <c r="B208" s="36" t="s">
        <v>37</v>
      </c>
      <c r="C208" s="89">
        <f>materiaallijst!L8</f>
        <v>0</v>
      </c>
      <c r="D208" s="1" t="s">
        <v>2</v>
      </c>
      <c r="E208" s="90">
        <f>materiaallijst!L9</f>
        <v>0</v>
      </c>
      <c r="F208" s="16"/>
      <c r="I208" s="39"/>
    </row>
    <row r="209" spans="1:10" ht="14.25">
      <c r="B209" s="40" t="s">
        <v>38</v>
      </c>
      <c r="D209" s="221" t="str">
        <f>materiaallijst!N8</f>
        <v/>
      </c>
      <c r="E209" s="92" t="str">
        <f>IF(D209&gt;1,"dagen","dag")</f>
        <v>dagen</v>
      </c>
      <c r="F209" s="92">
        <f>materiaallijst!N10</f>
        <v>1</v>
      </c>
      <c r="G209" s="92" t="s">
        <v>39</v>
      </c>
      <c r="H209" s="28"/>
      <c r="I209"/>
    </row>
    <row r="210" spans="1:10" ht="15">
      <c r="B210" s="36"/>
      <c r="D210" s="43"/>
      <c r="E210" s="1"/>
      <c r="H210" s="28"/>
      <c r="I210"/>
    </row>
    <row r="211" spans="1:10" ht="15">
      <c r="B211" s="40"/>
      <c r="D211" s="93"/>
      <c r="E211" s="94"/>
      <c r="F211" s="95"/>
    </row>
    <row r="212" spans="1:10" ht="15">
      <c r="A212" s="34"/>
      <c r="B212" s="40"/>
      <c r="D212" s="40"/>
      <c r="E212" s="17"/>
      <c r="F212" s="40" t="s">
        <v>58</v>
      </c>
      <c r="G212" s="31" t="s">
        <v>40</v>
      </c>
      <c r="H212" s="45" t="s">
        <v>41</v>
      </c>
      <c r="I212" s="40" t="s">
        <v>40</v>
      </c>
    </row>
    <row r="213" spans="1:10" ht="15">
      <c r="A213" s="34"/>
      <c r="B213" s="40"/>
      <c r="D213" s="40"/>
      <c r="E213" s="17"/>
      <c r="F213" s="31"/>
      <c r="G213" s="31"/>
      <c r="H213" s="45"/>
      <c r="I213" s="40"/>
    </row>
    <row r="214" spans="1:10" ht="15">
      <c r="B214" s="40" t="s">
        <v>185</v>
      </c>
      <c r="D214" s="46"/>
      <c r="E214" s="12"/>
      <c r="F214" s="222">
        <f>boeken!$O$80</f>
        <v>0</v>
      </c>
      <c r="G214" s="223">
        <v>21</v>
      </c>
      <c r="H214" s="224" t="s">
        <v>41</v>
      </c>
      <c r="I214" s="225">
        <v>74.975206611570201</v>
      </c>
    </row>
    <row r="215" spans="1:10" ht="15">
      <c r="B215" s="40" t="s">
        <v>42</v>
      </c>
      <c r="D215" s="46"/>
      <c r="E215" s="12"/>
      <c r="F215" s="222">
        <f>Blad2!$C$1</f>
        <v>150</v>
      </c>
      <c r="G215" s="226">
        <v>0</v>
      </c>
      <c r="H215" s="227" t="s">
        <v>41</v>
      </c>
      <c r="I215" s="225">
        <v>0</v>
      </c>
    </row>
    <row r="216" spans="1:10" ht="15">
      <c r="B216" s="40"/>
      <c r="D216" s="12"/>
      <c r="E216" s="12"/>
      <c r="F216" s="228"/>
      <c r="G216" s="227"/>
      <c r="H216" s="227"/>
      <c r="I216" s="229"/>
    </row>
    <row r="217" spans="1:10" ht="15">
      <c r="B217" s="56"/>
      <c r="D217" s="12"/>
      <c r="E217" s="12"/>
      <c r="F217" s="222">
        <f>F214+F215</f>
        <v>150</v>
      </c>
      <c r="G217" s="227"/>
      <c r="H217" s="230"/>
      <c r="I217" s="231">
        <v>74.975206611570243</v>
      </c>
    </row>
    <row r="218" spans="1:10" ht="15">
      <c r="B218" s="40"/>
      <c r="D218" s="96"/>
      <c r="F218" s="97"/>
      <c r="G218" s="98"/>
      <c r="H218" s="99"/>
      <c r="I218" s="100"/>
    </row>
    <row r="219" spans="1:10" ht="15">
      <c r="B219" s="40"/>
      <c r="D219" s="96"/>
      <c r="F219" s="97"/>
      <c r="G219" s="98"/>
      <c r="H219" s="99"/>
      <c r="I219" s="100"/>
    </row>
    <row r="220" spans="1:10" ht="15">
      <c r="B220" s="40"/>
      <c r="D220" s="96"/>
      <c r="F220" s="97"/>
      <c r="G220" s="98"/>
      <c r="H220" s="99"/>
      <c r="I220" s="100"/>
    </row>
    <row r="221" spans="1:10" ht="15">
      <c r="B221" s="40"/>
      <c r="D221" s="96"/>
      <c r="F221" s="97"/>
      <c r="G221" s="98"/>
      <c r="H221" s="99"/>
      <c r="I221" s="100"/>
    </row>
    <row r="222" spans="1:10" ht="15">
      <c r="B222" s="40"/>
      <c r="D222" s="96"/>
      <c r="E222" s="17"/>
      <c r="F222" s="97"/>
      <c r="G222" s="101"/>
      <c r="H222" s="99"/>
      <c r="I222" s="100"/>
    </row>
    <row r="223" spans="1:10" ht="15">
      <c r="B223" s="40"/>
      <c r="F223" s="97"/>
      <c r="H223" s="103"/>
      <c r="I223" s="96"/>
      <c r="J223" s="104"/>
    </row>
    <row r="224" spans="1:10" ht="15">
      <c r="B224" s="56"/>
      <c r="D224" s="17"/>
      <c r="E224" s="17"/>
      <c r="F224" s="97"/>
      <c r="G224" s="59"/>
      <c r="H224" s="60"/>
      <c r="I224" s="105"/>
    </row>
    <row r="226" spans="2:9" ht="15">
      <c r="H226" s="15"/>
      <c r="I226" s="61"/>
    </row>
    <row r="227" spans="2:9" ht="15">
      <c r="B227" s="40" t="s">
        <v>43</v>
      </c>
      <c r="D227" s="62">
        <v>0.2</v>
      </c>
      <c r="E227" s="17"/>
      <c r="F227" s="97">
        <f>F217*D227</f>
        <v>30</v>
      </c>
      <c r="G227" s="104" t="s">
        <v>44</v>
      </c>
      <c r="H227" s="63"/>
      <c r="I227" s="64"/>
    </row>
    <row r="228" spans="2:9" ht="15">
      <c r="B228" s="272" t="s">
        <v>186</v>
      </c>
      <c r="D228" s="17"/>
      <c r="E228" s="17"/>
      <c r="F228" s="273">
        <f>F217-F227</f>
        <v>120</v>
      </c>
      <c r="G228" s="67"/>
      <c r="H228" s="63"/>
      <c r="I228" s="65"/>
    </row>
    <row r="238" spans="2:9" ht="15">
      <c r="B238" s="6"/>
      <c r="C238" s="34"/>
      <c r="D238" s="17"/>
      <c r="E238" s="17"/>
      <c r="F238" s="66"/>
      <c r="G238" s="67"/>
      <c r="H238" s="63"/>
      <c r="I238" s="65"/>
    </row>
    <row r="239" spans="2:9" ht="16.5">
      <c r="B239" s="40"/>
      <c r="C239" s="34"/>
      <c r="D239" s="68"/>
      <c r="E239" s="69"/>
      <c r="F239" s="66"/>
      <c r="G239" s="67"/>
      <c r="H239" s="70"/>
      <c r="I239" s="65"/>
    </row>
    <row r="240" spans="2:9" ht="15">
      <c r="B240" s="16" t="s">
        <v>45</v>
      </c>
      <c r="G240" s="17"/>
      <c r="H240" s="71"/>
      <c r="I240" s="36"/>
    </row>
    <row r="241" spans="1:10" ht="15.75" thickBot="1">
      <c r="B241" s="6" t="s">
        <v>46</v>
      </c>
      <c r="C241" s="34"/>
      <c r="D241" s="17"/>
      <c r="E241" s="17"/>
      <c r="F241" s="106">
        <f>F227</f>
        <v>30</v>
      </c>
      <c r="H241" s="31" t="s">
        <v>47</v>
      </c>
      <c r="I241" s="232">
        <f>I217*D227</f>
        <v>14.99504132231405</v>
      </c>
    </row>
    <row r="242" spans="1:10" ht="13.5" thickTop="1">
      <c r="B242" s="30"/>
      <c r="C242" s="30"/>
      <c r="D242" s="30"/>
      <c r="E242" s="30"/>
      <c r="F242" s="30"/>
      <c r="G242" s="30"/>
      <c r="H242" s="63"/>
      <c r="I242" s="30"/>
      <c r="J242" s="30"/>
    </row>
    <row r="243" spans="1:10">
      <c r="B243" s="107"/>
      <c r="C243" s="30"/>
      <c r="D243" s="30"/>
      <c r="E243" s="30"/>
      <c r="F243" s="30"/>
      <c r="G243" s="30"/>
      <c r="H243" s="63"/>
      <c r="I243" s="30"/>
      <c r="J243" s="30"/>
    </row>
    <row r="244" spans="1:10" ht="14.25">
      <c r="A244" s="77"/>
      <c r="B244" s="73" t="s">
        <v>48</v>
      </c>
      <c r="G244" s="242">
        <f ca="1">C199+7</f>
        <v>45100</v>
      </c>
    </row>
    <row r="245" spans="1:10">
      <c r="B245" s="75" t="s">
        <v>49</v>
      </c>
      <c r="E245" s="76"/>
      <c r="F245" s="76"/>
    </row>
    <row r="246" spans="1:10">
      <c r="B246" s="73"/>
    </row>
    <row r="247" spans="1:10">
      <c r="A247" s="6"/>
    </row>
    <row r="259" spans="2:9">
      <c r="B259" s="31" t="s">
        <v>33</v>
      </c>
      <c r="C259" s="32">
        <f>C270-34</f>
        <v>-34</v>
      </c>
    </row>
    <row r="260" spans="2:9" ht="15">
      <c r="B260" s="31" t="s">
        <v>34</v>
      </c>
      <c r="C260" s="88" t="str">
        <f>Blad2!$B$5</f>
        <v>factrnr</v>
      </c>
      <c r="D260" s="16" t="s">
        <v>50</v>
      </c>
      <c r="G260">
        <f>G198</f>
        <v>0</v>
      </c>
    </row>
    <row r="261" spans="2:9">
      <c r="G261">
        <f>G199</f>
        <v>0</v>
      </c>
    </row>
    <row r="262" spans="2:9">
      <c r="F262" s="34"/>
      <c r="G262" s="36">
        <f>G200</f>
        <v>0</v>
      </c>
      <c r="H262">
        <f>H200</f>
        <v>0</v>
      </c>
    </row>
    <row r="268" spans="2:9">
      <c r="C268" s="31"/>
    </row>
    <row r="269" spans="2:9" ht="15">
      <c r="B269" s="35" t="s">
        <v>51</v>
      </c>
      <c r="C269" s="34"/>
      <c r="D269" s="17"/>
      <c r="E269" s="17"/>
      <c r="F269" s="17"/>
    </row>
    <row r="270" spans="2:9" ht="15">
      <c r="B270" s="36" t="str">
        <f>B208</f>
        <v>Periode:</v>
      </c>
      <c r="C270" s="89">
        <f>C208</f>
        <v>0</v>
      </c>
      <c r="D270" s="1" t="str">
        <f>D208</f>
        <v>tot en met</v>
      </c>
      <c r="E270" s="90">
        <f>E208</f>
        <v>0</v>
      </c>
      <c r="F270" s="16"/>
      <c r="I270" s="39"/>
    </row>
    <row r="271" spans="2:9" ht="14.25">
      <c r="B271" s="40" t="str">
        <f>B209</f>
        <v>Huur kano's incl uitrusting</v>
      </c>
      <c r="D271" s="91" t="str">
        <f>D209</f>
        <v/>
      </c>
      <c r="E271" s="92" t="str">
        <f>E209</f>
        <v>dagen</v>
      </c>
      <c r="F271" s="92">
        <f>F209</f>
        <v>1</v>
      </c>
      <c r="G271" s="92" t="str">
        <f>G209</f>
        <v>personen</v>
      </c>
      <c r="I271" s="28"/>
    </row>
    <row r="272" spans="2:9" ht="14.25">
      <c r="B272" s="40"/>
      <c r="D272" s="91"/>
      <c r="E272" s="92"/>
      <c r="F272" s="92"/>
      <c r="G272" s="92"/>
      <c r="H272" s="92"/>
      <c r="I272" s="92"/>
    </row>
    <row r="273" spans="1:10">
      <c r="A273" s="34"/>
    </row>
    <row r="274" spans="1:10" ht="15">
      <c r="B274" s="40"/>
      <c r="D274" s="40"/>
      <c r="E274" s="17"/>
      <c r="F274" s="40" t="str">
        <f>'A+B'!F212</f>
        <v>totaalprijs</v>
      </c>
      <c r="G274" s="31" t="str">
        <f>'A+B'!G212</f>
        <v>BTW</v>
      </c>
      <c r="H274" s="45" t="str">
        <f>'A+B'!H212</f>
        <v>%</v>
      </c>
      <c r="I274" s="40" t="str">
        <f>'A+B'!I212</f>
        <v>BTW</v>
      </c>
    </row>
    <row r="275" spans="1:10" ht="15">
      <c r="B275" s="40"/>
      <c r="D275" s="40"/>
      <c r="E275" s="17"/>
      <c r="F275" s="31"/>
      <c r="G275" s="31"/>
      <c r="H275" s="45"/>
      <c r="I275" s="40"/>
    </row>
    <row r="276" spans="1:10" ht="15">
      <c r="B276" s="40" t="str">
        <f>'A+B'!B214</f>
        <v>Kanohuur incl gereserveerde uitrusting</v>
      </c>
      <c r="D276" s="46"/>
      <c r="E276" s="12"/>
      <c r="F276" s="222">
        <f>F214</f>
        <v>0</v>
      </c>
      <c r="G276" s="275">
        <f>G214</f>
        <v>21</v>
      </c>
      <c r="H276" s="224" t="str">
        <f>'A+B'!H214</f>
        <v>%</v>
      </c>
      <c r="I276" s="225">
        <f>I214</f>
        <v>74.975206611570201</v>
      </c>
    </row>
    <row r="277" spans="1:10" ht="15">
      <c r="B277" s="40" t="str">
        <f>'A+B'!B215</f>
        <v>Waarborgsom</v>
      </c>
      <c r="D277" s="46"/>
      <c r="E277" s="12"/>
      <c r="F277" s="222">
        <f>F215</f>
        <v>150</v>
      </c>
      <c r="G277" s="275">
        <f>G215</f>
        <v>0</v>
      </c>
      <c r="H277" s="227" t="str">
        <f>'A+B'!H215</f>
        <v>%</v>
      </c>
      <c r="I277" s="225">
        <f>I215</f>
        <v>0</v>
      </c>
    </row>
    <row r="278" spans="1:10" ht="15">
      <c r="B278" s="40"/>
      <c r="D278" s="12"/>
      <c r="E278" s="12"/>
      <c r="F278" s="228"/>
      <c r="G278" s="227"/>
      <c r="H278" s="227"/>
      <c r="I278" s="229"/>
    </row>
    <row r="279" spans="1:10" ht="15">
      <c r="B279" s="56"/>
      <c r="D279" s="12"/>
      <c r="E279" s="12"/>
      <c r="F279" s="222">
        <f>'A+B'!F217</f>
        <v>150</v>
      </c>
      <c r="G279" s="227"/>
      <c r="H279" s="230"/>
      <c r="I279" s="231">
        <f>'A+B'!I217</f>
        <v>74.975206611570243</v>
      </c>
    </row>
    <row r="280" spans="1:10" ht="15">
      <c r="B280" s="40"/>
      <c r="D280" s="96"/>
      <c r="F280" s="97"/>
      <c r="G280" s="101"/>
      <c r="H280" s="99"/>
      <c r="I280" s="100"/>
    </row>
    <row r="281" spans="1:10" ht="15">
      <c r="B281" s="40"/>
      <c r="D281" s="96"/>
      <c r="E281" s="17"/>
      <c r="F281" s="97"/>
      <c r="G281" s="101"/>
      <c r="H281" s="99"/>
      <c r="I281" s="100"/>
    </row>
    <row r="282" spans="1:10" ht="15">
      <c r="B282" s="40"/>
      <c r="C282" s="34"/>
      <c r="D282" s="96"/>
      <c r="F282" s="97"/>
      <c r="G282" s="101"/>
      <c r="H282" s="103"/>
      <c r="I282" s="100"/>
      <c r="J282" s="104"/>
    </row>
    <row r="283" spans="1:10" ht="15">
      <c r="B283" s="40"/>
      <c r="D283" s="96"/>
      <c r="E283" s="17"/>
      <c r="F283" s="97"/>
      <c r="G283" s="101"/>
      <c r="H283" s="103"/>
      <c r="I283" s="100"/>
    </row>
    <row r="284" spans="1:10" ht="15">
      <c r="B284" s="40"/>
      <c r="D284" s="96"/>
      <c r="F284" s="97"/>
      <c r="G284" s="101"/>
      <c r="H284" s="103"/>
      <c r="I284" s="100"/>
    </row>
    <row r="285" spans="1:10" ht="15">
      <c r="B285" s="40"/>
      <c r="F285" s="97"/>
      <c r="H285" s="103"/>
      <c r="I285" s="96"/>
      <c r="J285" s="104"/>
    </row>
    <row r="286" spans="1:10" ht="15">
      <c r="B286" s="56"/>
      <c r="F286" s="97"/>
      <c r="G286" s="59"/>
      <c r="H286" s="60"/>
      <c r="I286" s="105"/>
    </row>
    <row r="287" spans="1:10" ht="15">
      <c r="F287" s="59"/>
      <c r="G287" s="59"/>
      <c r="H287" s="109"/>
      <c r="I287" s="16"/>
    </row>
    <row r="288" spans="1:10" ht="15">
      <c r="F288" s="59"/>
      <c r="G288" s="59"/>
      <c r="H288" s="109"/>
      <c r="I288" s="16"/>
    </row>
    <row r="289" spans="1:10" ht="15">
      <c r="C289" s="34"/>
      <c r="D289" s="17"/>
      <c r="E289" s="17"/>
      <c r="F289" s="97"/>
      <c r="G289" s="16"/>
      <c r="H289" s="103"/>
      <c r="I289" s="16"/>
    </row>
    <row r="290" spans="1:10" ht="15">
      <c r="B290" s="40" t="s">
        <v>43</v>
      </c>
      <c r="D290" s="62">
        <v>0.2</v>
      </c>
      <c r="E290" s="17"/>
      <c r="F290" s="102">
        <f>F241</f>
        <v>30</v>
      </c>
      <c r="G290" s="104" t="s">
        <v>44</v>
      </c>
      <c r="H290" s="103"/>
      <c r="I290" s="59"/>
    </row>
    <row r="291" spans="1:10" ht="15.75" thickBot="1">
      <c r="B291" s="110" t="s">
        <v>52</v>
      </c>
      <c r="E291" s="17"/>
      <c r="F291" s="106">
        <f>F279-F290</f>
        <v>120</v>
      </c>
      <c r="G291" s="16"/>
      <c r="H291" s="111" t="s">
        <v>47</v>
      </c>
      <c r="I291" s="106">
        <f>I279-I241</f>
        <v>59.980165289256192</v>
      </c>
    </row>
    <row r="292" spans="1:10" ht="15.75" thickTop="1">
      <c r="B292" s="40"/>
      <c r="C292" s="34"/>
      <c r="D292" s="68"/>
      <c r="E292" s="17"/>
      <c r="F292" s="95"/>
      <c r="G292" s="17"/>
      <c r="H292" s="112"/>
      <c r="I292"/>
    </row>
    <row r="293" spans="1:10" ht="15">
      <c r="G293" s="17"/>
      <c r="H293" s="71"/>
      <c r="I293"/>
    </row>
    <row r="294" spans="1:10" ht="15">
      <c r="B294" s="6"/>
      <c r="C294" s="34"/>
      <c r="D294" s="17"/>
      <c r="E294" s="17"/>
      <c r="F294" s="95"/>
      <c r="H294" s="39"/>
      <c r="I294"/>
    </row>
    <row r="295" spans="1:10">
      <c r="B295" s="30"/>
      <c r="C295" s="30"/>
      <c r="D295" s="30"/>
      <c r="E295" s="30"/>
      <c r="F295" s="30"/>
      <c r="G295" s="30"/>
      <c r="H295" s="63"/>
      <c r="I295" s="30"/>
      <c r="J295" s="30"/>
    </row>
    <row r="296" spans="1:10" ht="13.5">
      <c r="B296" s="72"/>
      <c r="C296" s="30"/>
      <c r="D296" s="30"/>
      <c r="E296" s="30"/>
      <c r="F296" s="30"/>
      <c r="G296" s="30"/>
      <c r="H296" s="63"/>
      <c r="I296" s="30"/>
      <c r="J296" s="30"/>
    </row>
    <row r="297" spans="1:10" ht="13.5">
      <c r="B297" s="72"/>
      <c r="C297" s="30"/>
      <c r="D297" s="30"/>
      <c r="E297" s="30"/>
      <c r="F297" s="30"/>
      <c r="G297" s="30"/>
      <c r="H297" s="63"/>
      <c r="I297" s="30"/>
      <c r="J297" s="30"/>
    </row>
    <row r="298" spans="1:10" ht="13.5">
      <c r="B298" s="72"/>
      <c r="C298" s="30"/>
      <c r="D298" s="30"/>
      <c r="E298" s="30"/>
      <c r="F298" s="30"/>
      <c r="G298" s="30"/>
      <c r="H298" s="63"/>
      <c r="I298" s="30"/>
      <c r="J298" s="30"/>
    </row>
    <row r="299" spans="1:10" ht="13.5">
      <c r="B299" s="72"/>
      <c r="C299" s="30"/>
      <c r="D299" s="30"/>
      <c r="E299" s="30"/>
      <c r="F299" s="30"/>
      <c r="G299" s="30"/>
      <c r="H299" s="63"/>
      <c r="I299" s="30"/>
      <c r="J299" s="30"/>
    </row>
    <row r="300" spans="1:10" ht="13.5">
      <c r="B300" s="72"/>
      <c r="C300" s="30"/>
      <c r="D300" s="30"/>
      <c r="E300" s="30"/>
      <c r="F300" s="30"/>
      <c r="G300" s="30"/>
      <c r="H300" s="63"/>
      <c r="I300" s="30"/>
      <c r="J300" s="30"/>
    </row>
    <row r="301" spans="1:10" ht="13.5">
      <c r="B301" s="72"/>
      <c r="C301" s="30"/>
      <c r="D301" s="30"/>
      <c r="E301" s="30"/>
      <c r="F301" s="30"/>
      <c r="G301" s="30"/>
      <c r="H301" s="63"/>
      <c r="I301" s="30"/>
      <c r="J301" s="30"/>
    </row>
    <row r="302" spans="1:10" ht="13.5">
      <c r="A302" s="6"/>
      <c r="B302" s="72"/>
      <c r="C302" s="30"/>
      <c r="D302" s="30"/>
      <c r="E302" s="30"/>
      <c r="F302" s="30"/>
      <c r="G302" s="30"/>
      <c r="H302" s="63"/>
      <c r="I302" s="30"/>
      <c r="J302" s="30"/>
    </row>
    <row r="303" spans="1:10">
      <c r="B303" s="30"/>
      <c r="C303" s="30"/>
      <c r="D303" s="30"/>
      <c r="E303" s="30"/>
      <c r="F303" s="30"/>
      <c r="G303" s="30"/>
      <c r="H303" s="63"/>
      <c r="I303" s="30"/>
      <c r="J303" s="30"/>
    </row>
    <row r="304" spans="1:10" ht="13.5">
      <c r="B304" s="73" t="s">
        <v>48</v>
      </c>
      <c r="C304" s="113"/>
      <c r="G304" s="108">
        <f>C259+14</f>
        <v>-20</v>
      </c>
    </row>
    <row r="305" spans="2:6">
      <c r="B305" s="75" t="s">
        <v>53</v>
      </c>
      <c r="D305" s="75"/>
      <c r="E305" s="76"/>
      <c r="F305" s="76"/>
    </row>
    <row r="306" spans="2:6">
      <c r="B306" s="73"/>
    </row>
  </sheetData>
  <sheetProtection algorithmName="SHA-512" hashValue="AOTvdoXs6QEqy409blUPChTWzrKUuhDhK0S6ccmzR4pXPdyeMrHHHfSlQbrtivGctzPxH3uTBSlr35ZaEzgMIg==" saltValue="58rL5uun9IPGXrXNqBt6uw==" spinCount="100000" sheet="1" objects="1" scenarios="1" selectLockedCells="1" selectUnlockedCells="1"/>
  <protectedRanges>
    <protectedRange sqref="B22" name="Bereik1"/>
  </protectedRanges>
  <mergeCells count="1">
    <mergeCell ref="A64:J125"/>
  </mergeCells>
  <phoneticPr fontId="2" type="noConversion"/>
  <conditionalFormatting sqref="E208">
    <cfRule type="cellIs" dxfId="0" priority="1" stopIfTrue="1" operator="equal">
      <formula>"vul startdatum in !!"</formula>
    </cfRule>
  </conditionalFormatting>
  <pageMargins left="0" right="0" top="0.35433070866141736" bottom="0.15748031496062992" header="0.31496062992125984" footer="0.31496062992125984"/>
  <pageSetup paperSize="9" orientation="portrait" horizontalDpi="4294967294" verticalDpi="0"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A5241-50F5-48D8-B801-BC2FE29E4A3B}">
  <dimension ref="A12:J228"/>
  <sheetViews>
    <sheetView workbookViewId="0">
      <selection activeCell="N199" sqref="N199"/>
    </sheetView>
  </sheetViews>
  <sheetFormatPr defaultRowHeight="12.75"/>
  <cols>
    <col min="1" max="1" width="8.28515625" customWidth="1"/>
    <col min="2" max="2" width="10.7109375" bestFit="1" customWidth="1"/>
    <col min="3" max="3" width="12.28515625" customWidth="1"/>
    <col min="4" max="4" width="9.28515625" customWidth="1"/>
    <col min="5" max="5" width="9.5703125" bestFit="1" customWidth="1"/>
    <col min="6" max="6" width="11.42578125" customWidth="1"/>
    <col min="7" max="7" width="9.85546875" customWidth="1"/>
    <col min="8" max="8" width="9.85546875" bestFit="1" customWidth="1"/>
    <col min="9" max="9" width="9.85546875" style="15" bestFit="1" customWidth="1"/>
    <col min="10" max="10" width="8" customWidth="1"/>
  </cols>
  <sheetData>
    <row r="12" spans="2:8">
      <c r="B12" s="31" t="s">
        <v>33</v>
      </c>
      <c r="C12" s="32">
        <f ca="1">TODAY()</f>
        <v>45093</v>
      </c>
      <c r="G12" s="15">
        <f>boeken!$K$6</f>
        <v>0</v>
      </c>
    </row>
    <row r="13" spans="2:8" ht="15">
      <c r="B13" s="31" t="s">
        <v>34</v>
      </c>
      <c r="C13" s="33" t="str">
        <f>Blad2!$B$5</f>
        <v>factrnr</v>
      </c>
      <c r="D13" s="11" t="s">
        <v>54</v>
      </c>
      <c r="F13" s="34"/>
      <c r="G13" s="15">
        <f>boeken!$K$7</f>
        <v>0</v>
      </c>
    </row>
    <row r="14" spans="2:8">
      <c r="G14" s="15">
        <f>boeken!$K$8</f>
        <v>0</v>
      </c>
      <c r="H14" s="15">
        <f>boeken!$K$9</f>
        <v>0</v>
      </c>
    </row>
    <row r="20" spans="1:10" ht="15">
      <c r="B20" s="35" t="s">
        <v>55</v>
      </c>
      <c r="C20" s="34"/>
      <c r="D20" s="17"/>
      <c r="E20" s="17"/>
      <c r="F20" s="17"/>
    </row>
    <row r="21" spans="1:10" ht="15">
      <c r="B21" s="36" t="s">
        <v>37</v>
      </c>
      <c r="C21" s="37">
        <f>boeken!$J$42</f>
        <v>0</v>
      </c>
      <c r="D21" s="1" t="s">
        <v>2</v>
      </c>
      <c r="E21" s="38">
        <f>boeken!$L$42</f>
        <v>0</v>
      </c>
      <c r="F21" s="11" t="str">
        <f>[1]Blad1!$H$38</f>
        <v>Kanovakantie, midweek</v>
      </c>
      <c r="G21" s="12"/>
      <c r="I21" s="39"/>
    </row>
    <row r="22" spans="1:10" ht="14.25">
      <c r="B22" s="40" t="s">
        <v>38</v>
      </c>
      <c r="D22" s="41" t="str">
        <f>boeken!N42</f>
        <v/>
      </c>
      <c r="E22" s="42" t="str">
        <f>IF(D22&gt;1,"dagen","dag")</f>
        <v>dagen</v>
      </c>
      <c r="F22" s="41">
        <f>boeken!$L$12+boeken!L11</f>
        <v>1</v>
      </c>
      <c r="G22" s="42" t="s">
        <v>39</v>
      </c>
      <c r="H22" s="28"/>
      <c r="I22"/>
    </row>
    <row r="23" spans="1:10" ht="15">
      <c r="B23" s="36"/>
      <c r="D23" s="43"/>
      <c r="E23" s="1"/>
      <c r="H23" s="28"/>
      <c r="I23"/>
    </row>
    <row r="24" spans="1:10" ht="15">
      <c r="B24" s="44"/>
      <c r="D24" s="43"/>
      <c r="E24" s="1"/>
      <c r="H24" s="28"/>
      <c r="I24"/>
    </row>
    <row r="25" spans="1:10" ht="15">
      <c r="A25" s="34"/>
      <c r="B25" s="40"/>
      <c r="D25" s="40"/>
      <c r="E25" s="17"/>
      <c r="F25" s="40" t="s">
        <v>58</v>
      </c>
      <c r="G25" s="31" t="s">
        <v>40</v>
      </c>
      <c r="H25" s="45" t="s">
        <v>41</v>
      </c>
      <c r="I25" s="40" t="s">
        <v>40</v>
      </c>
    </row>
    <row r="26" spans="1:10" ht="15">
      <c r="A26" s="34"/>
      <c r="B26" s="40" t="s">
        <v>185</v>
      </c>
      <c r="D26" s="46"/>
      <c r="E26" s="12"/>
      <c r="F26" s="47">
        <f>boeken!$O$80</f>
        <v>0</v>
      </c>
      <c r="G26" s="48">
        <f>Blad2!A1</f>
        <v>21</v>
      </c>
      <c r="H26" s="49" t="s">
        <v>41</v>
      </c>
      <c r="I26" s="219">
        <f>F26/(100+G26)*G26</f>
        <v>0</v>
      </c>
      <c r="J26" s="12"/>
    </row>
    <row r="27" spans="1:10" ht="15">
      <c r="B27" s="40" t="s">
        <v>42</v>
      </c>
      <c r="D27" s="46"/>
      <c r="E27" s="12"/>
      <c r="F27" s="47">
        <f>Blad2!$C$1</f>
        <v>150</v>
      </c>
      <c r="G27" s="51">
        <v>0</v>
      </c>
      <c r="H27" s="12" t="s">
        <v>41</v>
      </c>
      <c r="I27" s="219">
        <f>F27/(100+G27)*G27</f>
        <v>0</v>
      </c>
      <c r="J27" s="12"/>
    </row>
    <row r="28" spans="1:10" ht="15">
      <c r="B28" s="40"/>
      <c r="D28" s="12"/>
      <c r="E28" s="12"/>
      <c r="F28" s="54"/>
      <c r="G28" s="12"/>
      <c r="H28" s="52"/>
      <c r="I28" s="55"/>
      <c r="J28" s="53"/>
    </row>
    <row r="29" spans="1:10" ht="15">
      <c r="B29" s="56"/>
      <c r="D29" s="12"/>
      <c r="E29" s="12"/>
      <c r="F29" s="47">
        <f>SUM(F26:F27)</f>
        <v>150</v>
      </c>
      <c r="G29" s="12"/>
      <c r="H29" s="57"/>
      <c r="I29" s="220">
        <f>SUM(I26:I27)</f>
        <v>0</v>
      </c>
      <c r="J29" s="12"/>
    </row>
    <row r="30" spans="1:10" ht="15">
      <c r="B30" s="40"/>
      <c r="D30" s="46"/>
      <c r="E30" s="12"/>
      <c r="F30" s="47"/>
      <c r="G30" s="51"/>
      <c r="H30" s="49"/>
      <c r="I30" s="50"/>
      <c r="J30" s="12"/>
    </row>
    <row r="31" spans="1:10" ht="15">
      <c r="B31" s="40"/>
      <c r="D31" s="46"/>
      <c r="E31" s="12"/>
      <c r="F31" s="47"/>
      <c r="G31" s="51"/>
      <c r="H31" s="49"/>
      <c r="I31" s="50"/>
      <c r="J31" s="12"/>
    </row>
    <row r="32" spans="1:10" ht="15">
      <c r="B32" s="40"/>
      <c r="D32" s="46"/>
      <c r="E32" s="11"/>
      <c r="F32" s="47"/>
      <c r="G32" s="51"/>
      <c r="H32" s="49"/>
      <c r="I32" s="50"/>
      <c r="J32" s="12"/>
    </row>
    <row r="33" spans="2:10" ht="15">
      <c r="B33" s="40"/>
      <c r="C33" s="34"/>
      <c r="D33" s="46"/>
      <c r="E33" s="12"/>
      <c r="F33" s="47"/>
      <c r="G33" s="51"/>
      <c r="H33" s="52"/>
      <c r="I33" s="50"/>
      <c r="J33" s="53"/>
    </row>
    <row r="34" spans="2:10" ht="15">
      <c r="B34" s="40"/>
      <c r="D34" s="46"/>
      <c r="E34" s="11"/>
      <c r="F34" s="47"/>
      <c r="G34" s="51"/>
      <c r="H34" s="52"/>
      <c r="I34" s="50"/>
      <c r="J34" s="12"/>
    </row>
    <row r="38" spans="2:10" ht="15">
      <c r="B38" s="56"/>
      <c r="D38" s="17"/>
      <c r="E38" s="17"/>
      <c r="F38" s="47"/>
      <c r="G38" s="59"/>
      <c r="H38" s="60"/>
      <c r="I38" s="58"/>
    </row>
    <row r="40" spans="2:10" ht="15">
      <c r="H40" s="15"/>
      <c r="I40" s="61"/>
    </row>
    <row r="41" spans="2:10" ht="15">
      <c r="B41" s="40"/>
      <c r="D41" s="62"/>
      <c r="E41" s="17"/>
      <c r="F41" s="47"/>
      <c r="G41" s="53"/>
      <c r="H41" s="63"/>
      <c r="I41" s="64"/>
    </row>
    <row r="42" spans="2:10" ht="15">
      <c r="B42" s="40"/>
      <c r="D42" s="17"/>
      <c r="E42" s="17"/>
      <c r="F42" s="47"/>
      <c r="G42" s="11"/>
      <c r="H42" s="63"/>
      <c r="I42" s="65"/>
    </row>
    <row r="43" spans="2:10" ht="15">
      <c r="B43" s="6"/>
      <c r="C43" s="34"/>
      <c r="D43" s="17"/>
      <c r="E43" s="17"/>
      <c r="F43" s="66"/>
      <c r="G43" s="67"/>
      <c r="H43" s="63"/>
      <c r="I43" s="65"/>
    </row>
    <row r="44" spans="2:10" ht="16.5">
      <c r="B44" s="40"/>
      <c r="C44" s="34"/>
      <c r="D44" s="68"/>
      <c r="E44" s="69"/>
      <c r="F44" s="66"/>
      <c r="G44" s="67"/>
      <c r="H44" s="70"/>
      <c r="I44" s="65"/>
    </row>
    <row r="45" spans="2:10" ht="15">
      <c r="B45" s="16"/>
      <c r="G45" s="17"/>
      <c r="H45" s="71"/>
      <c r="I45" s="36"/>
    </row>
    <row r="46" spans="2:10" ht="15">
      <c r="B46" s="6"/>
      <c r="C46" s="34"/>
      <c r="D46" s="17"/>
      <c r="E46" s="17"/>
      <c r="F46" s="47"/>
      <c r="H46" s="31"/>
      <c r="I46" s="58"/>
    </row>
    <row r="48" spans="2:10" ht="13.5">
      <c r="B48" s="72"/>
      <c r="C48" s="30"/>
      <c r="D48" s="30"/>
      <c r="E48" s="30"/>
      <c r="F48" s="30"/>
      <c r="G48" s="30"/>
      <c r="H48" s="63"/>
      <c r="I48" s="30"/>
      <c r="J48" s="30"/>
    </row>
    <row r="49" spans="1:10" ht="14.25">
      <c r="B49" s="73" t="s">
        <v>48</v>
      </c>
      <c r="G49" s="242">
        <f ca="1">C12+7</f>
        <v>45100</v>
      </c>
      <c r="I49" s="30"/>
      <c r="J49" s="30"/>
    </row>
    <row r="50" spans="1:10">
      <c r="B50" s="75" t="s">
        <v>49</v>
      </c>
      <c r="E50" s="76"/>
      <c r="F50" s="76"/>
      <c r="I50" s="30"/>
      <c r="J50" s="30"/>
    </row>
    <row r="51" spans="1:10" ht="14.25">
      <c r="A51" s="77"/>
      <c r="B51" s="113" t="s">
        <v>219</v>
      </c>
    </row>
    <row r="55" spans="1:10">
      <c r="I55"/>
    </row>
    <row r="56" spans="1:10">
      <c r="I56"/>
    </row>
    <row r="57" spans="1:10">
      <c r="I57"/>
    </row>
    <row r="58" spans="1:10">
      <c r="I58"/>
    </row>
    <row r="59" spans="1:10">
      <c r="I59"/>
    </row>
    <row r="60" spans="1:10">
      <c r="I60"/>
    </row>
    <row r="61" spans="1:10">
      <c r="I61"/>
    </row>
    <row r="62" spans="1:10">
      <c r="I62"/>
    </row>
    <row r="63" spans="1:10">
      <c r="I63"/>
    </row>
    <row r="64" spans="1:10">
      <c r="H64" s="79">
        <f>G12</f>
        <v>0</v>
      </c>
      <c r="I64"/>
    </row>
    <row r="65" spans="2:10">
      <c r="C65" s="31"/>
      <c r="H65" s="79">
        <f>G13</f>
        <v>0</v>
      </c>
      <c r="I65"/>
      <c r="J65" s="79"/>
    </row>
    <row r="66" spans="2:10" ht="15">
      <c r="C66" s="31"/>
      <c r="D66" s="78"/>
      <c r="E66" s="17"/>
      <c r="H66" s="79">
        <f>G14</f>
        <v>0</v>
      </c>
      <c r="I66" s="79">
        <f>H14</f>
        <v>0</v>
      </c>
    </row>
    <row r="67" spans="2:10">
      <c r="H67" s="79"/>
      <c r="I67"/>
    </row>
    <row r="70" spans="2:10">
      <c r="I70"/>
    </row>
    <row r="71" spans="2:10">
      <c r="I71"/>
    </row>
    <row r="72" spans="2:10">
      <c r="B72" s="80" t="s">
        <v>81</v>
      </c>
      <c r="D72" s="81">
        <f ca="1">TODAY()</f>
        <v>45093</v>
      </c>
      <c r="I72"/>
    </row>
    <row r="73" spans="2:10">
      <c r="I73"/>
    </row>
    <row r="74" spans="2:10">
      <c r="I74"/>
    </row>
    <row r="75" spans="2:10">
      <c r="B75" s="79"/>
      <c r="C75" s="79"/>
      <c r="D75" s="79"/>
      <c r="E75" s="79"/>
      <c r="F75" s="79"/>
      <c r="G75" s="79"/>
      <c r="H75" s="79"/>
      <c r="I75" s="79"/>
      <c r="J75" s="79"/>
    </row>
    <row r="76" spans="2:10">
      <c r="B76" s="82" t="s">
        <v>82</v>
      </c>
      <c r="C76" s="79">
        <f>H64</f>
        <v>0</v>
      </c>
      <c r="E76" s="79"/>
      <c r="F76" s="79"/>
      <c r="G76" s="79"/>
      <c r="H76" s="79"/>
      <c r="I76" s="79"/>
      <c r="J76" s="79"/>
    </row>
    <row r="77" spans="2:10">
      <c r="B77" s="79"/>
      <c r="C77" s="79"/>
      <c r="D77" s="79"/>
      <c r="E77" s="79"/>
      <c r="F77" s="79"/>
      <c r="G77" s="79"/>
      <c r="H77" s="79"/>
      <c r="I77" s="79"/>
      <c r="J77" s="79"/>
    </row>
    <row r="78" spans="2:10">
      <c r="B78" s="79" t="s">
        <v>83</v>
      </c>
      <c r="C78" s="79"/>
      <c r="D78" s="79"/>
      <c r="E78" s="79"/>
      <c r="F78" s="79"/>
      <c r="G78" s="79"/>
      <c r="H78" s="79"/>
      <c r="I78" s="79"/>
      <c r="J78" s="79"/>
    </row>
    <row r="79" spans="2:10">
      <c r="C79" s="79"/>
      <c r="D79" s="79"/>
      <c r="E79" s="79"/>
      <c r="F79" s="79"/>
      <c r="G79" s="79"/>
      <c r="H79" s="79"/>
      <c r="I79" s="79"/>
      <c r="J79" s="79"/>
    </row>
    <row r="80" spans="2:10">
      <c r="B80" s="79" t="s">
        <v>84</v>
      </c>
      <c r="C80" s="79"/>
      <c r="D80" s="79"/>
      <c r="E80" s="79"/>
      <c r="F80" s="79"/>
      <c r="G80" s="79"/>
      <c r="H80" s="79"/>
      <c r="I80" s="79"/>
      <c r="J80" s="79"/>
    </row>
    <row r="81" spans="1:10" ht="15">
      <c r="A81" s="17"/>
      <c r="B81" s="79" t="s">
        <v>85</v>
      </c>
      <c r="C81" s="79"/>
      <c r="D81" s="79"/>
      <c r="E81" s="79"/>
      <c r="F81" s="79"/>
      <c r="H81" s="83"/>
      <c r="I81" s="79"/>
      <c r="J81" s="79"/>
    </row>
    <row r="82" spans="1:10" ht="15">
      <c r="A82" s="17"/>
      <c r="C82" s="79"/>
      <c r="D82" s="79"/>
      <c r="E82" s="79"/>
      <c r="F82" s="79"/>
      <c r="G82" s="79"/>
      <c r="H82" s="79"/>
      <c r="I82" s="79"/>
      <c r="J82" s="79"/>
    </row>
    <row r="83" spans="1:10" ht="15">
      <c r="A83" s="17"/>
      <c r="B83" s="79" t="s">
        <v>242</v>
      </c>
      <c r="C83" s="79"/>
      <c r="D83" s="79"/>
      <c r="E83" s="79"/>
      <c r="F83" s="79"/>
      <c r="G83" s="79"/>
      <c r="H83" s="79"/>
      <c r="I83" s="79"/>
      <c r="J83" s="79"/>
    </row>
    <row r="84" spans="1:10" ht="15">
      <c r="A84" s="17"/>
      <c r="B84" s="79" t="s">
        <v>95</v>
      </c>
      <c r="C84" s="79"/>
      <c r="D84" s="79"/>
      <c r="E84" s="79"/>
      <c r="F84" s="79"/>
      <c r="G84" s="79"/>
      <c r="H84" s="79"/>
      <c r="I84" s="79"/>
      <c r="J84" s="79"/>
    </row>
    <row r="85" spans="1:10" ht="15">
      <c r="A85" s="17"/>
      <c r="B85" s="79" t="s">
        <v>93</v>
      </c>
      <c r="C85" s="79"/>
      <c r="D85" s="79"/>
      <c r="E85" s="79"/>
      <c r="F85" s="79"/>
      <c r="G85" s="79"/>
      <c r="H85" s="79"/>
      <c r="I85" s="79"/>
      <c r="J85" s="79"/>
    </row>
    <row r="86" spans="1:10" ht="15">
      <c r="A86" s="17"/>
      <c r="C86" s="79"/>
      <c r="D86" s="79"/>
      <c r="E86" s="79"/>
      <c r="F86" s="79"/>
      <c r="G86" s="79"/>
      <c r="H86" s="79"/>
      <c r="I86" s="79"/>
      <c r="J86" s="79"/>
    </row>
    <row r="87" spans="1:10" ht="15">
      <c r="A87" s="17"/>
      <c r="B87" s="79" t="s">
        <v>86</v>
      </c>
      <c r="C87" s="79"/>
      <c r="D87" s="79"/>
      <c r="E87" s="79"/>
      <c r="F87" s="79"/>
      <c r="G87" s="79"/>
      <c r="H87" s="79"/>
      <c r="I87" s="79"/>
      <c r="J87" s="79"/>
    </row>
    <row r="88" spans="1:10" ht="15">
      <c r="A88" s="17"/>
      <c r="B88" s="79" t="s">
        <v>87</v>
      </c>
      <c r="C88" s="79"/>
      <c r="D88" s="79"/>
      <c r="E88" s="79"/>
      <c r="F88" s="79"/>
      <c r="G88" s="79"/>
      <c r="H88" s="79"/>
      <c r="I88" s="79"/>
      <c r="J88" s="79"/>
    </row>
    <row r="89" spans="1:10" ht="15">
      <c r="A89" s="17"/>
      <c r="B89" s="79"/>
      <c r="C89" s="79"/>
      <c r="D89" s="79"/>
      <c r="E89" s="79"/>
      <c r="F89" s="79"/>
      <c r="G89" s="79"/>
      <c r="H89" s="79"/>
      <c r="I89" s="79"/>
      <c r="J89" s="79"/>
    </row>
    <row r="90" spans="1:10" ht="15">
      <c r="A90" s="17"/>
      <c r="B90" s="79" t="s">
        <v>88</v>
      </c>
      <c r="C90" s="79"/>
      <c r="D90" s="79"/>
      <c r="E90" s="79"/>
      <c r="F90" s="79"/>
      <c r="G90" s="79"/>
      <c r="H90" s="79"/>
      <c r="I90" s="79"/>
      <c r="J90" s="79"/>
    </row>
    <row r="91" spans="1:10" ht="15">
      <c r="A91" s="17"/>
      <c r="C91" s="79"/>
      <c r="D91" s="79"/>
      <c r="E91" s="79"/>
      <c r="F91" s="79"/>
      <c r="G91" s="79"/>
      <c r="H91" s="79"/>
      <c r="I91" s="79"/>
      <c r="J91" s="79"/>
    </row>
    <row r="92" spans="1:10" ht="15">
      <c r="A92" s="17"/>
      <c r="C92" s="79"/>
      <c r="D92" s="79"/>
      <c r="E92" s="79"/>
      <c r="F92" s="79"/>
      <c r="G92" s="79"/>
      <c r="H92" s="79"/>
      <c r="I92" s="79"/>
      <c r="J92" s="79"/>
    </row>
    <row r="93" spans="1:10" ht="15">
      <c r="A93" s="17"/>
      <c r="C93" s="79"/>
      <c r="D93" s="79"/>
      <c r="E93" s="79"/>
      <c r="F93" s="79"/>
      <c r="G93" s="79"/>
      <c r="H93" s="79"/>
      <c r="I93" s="79"/>
      <c r="J93" s="79"/>
    </row>
    <row r="94" spans="1:10">
      <c r="B94" s="79" t="s">
        <v>89</v>
      </c>
      <c r="C94" s="79"/>
      <c r="D94" s="79"/>
      <c r="E94" s="79"/>
      <c r="F94" s="79"/>
      <c r="G94" s="79"/>
      <c r="H94" s="79"/>
      <c r="I94" s="79"/>
      <c r="J94" s="79"/>
    </row>
    <row r="95" spans="1:10">
      <c r="C95" s="79"/>
      <c r="D95" s="79"/>
      <c r="E95" s="79"/>
      <c r="F95" s="79"/>
      <c r="G95" s="79"/>
      <c r="H95" s="79"/>
      <c r="I95" s="79"/>
      <c r="J95" s="79"/>
    </row>
    <row r="96" spans="1:10">
      <c r="B96" s="79"/>
      <c r="C96" s="79"/>
      <c r="D96" s="79"/>
      <c r="E96" s="79"/>
      <c r="F96" s="79"/>
      <c r="G96" s="79"/>
      <c r="H96" s="79"/>
      <c r="I96" s="79"/>
      <c r="J96" s="79"/>
    </row>
    <row r="97" spans="1:10">
      <c r="B97" s="79"/>
      <c r="C97" s="79"/>
      <c r="D97" s="79"/>
      <c r="E97" s="79"/>
      <c r="F97" s="79"/>
      <c r="G97" s="79"/>
      <c r="H97" s="79"/>
      <c r="I97" s="79"/>
      <c r="J97" s="79"/>
    </row>
    <row r="98" spans="1:10">
      <c r="B98" s="79" t="s">
        <v>90</v>
      </c>
      <c r="C98" s="79"/>
      <c r="D98" s="79"/>
      <c r="E98" s="79"/>
      <c r="F98" s="79"/>
      <c r="G98" s="79"/>
      <c r="H98" s="79"/>
      <c r="I98" s="79"/>
      <c r="J98" s="79"/>
    </row>
    <row r="99" spans="1:10">
      <c r="B99" s="79"/>
      <c r="C99" s="79"/>
      <c r="D99" s="79"/>
      <c r="E99" s="79"/>
      <c r="F99" s="79"/>
      <c r="G99" s="79"/>
      <c r="H99" s="79"/>
      <c r="I99" s="79"/>
      <c r="J99" s="79"/>
    </row>
    <row r="100" spans="1:10">
      <c r="B100" s="79"/>
      <c r="C100" s="79"/>
      <c r="D100" s="79"/>
      <c r="E100" s="79"/>
      <c r="F100" s="79"/>
      <c r="G100" s="79"/>
      <c r="H100" s="79"/>
      <c r="I100" s="79"/>
      <c r="J100" s="79"/>
    </row>
    <row r="101" spans="1:10">
      <c r="B101" s="79"/>
      <c r="C101" s="79"/>
      <c r="D101" s="79"/>
      <c r="E101" s="79"/>
      <c r="F101" s="79"/>
      <c r="G101" s="79"/>
      <c r="H101" s="79"/>
      <c r="I101" s="79"/>
      <c r="J101" s="79"/>
    </row>
    <row r="102" spans="1:10">
      <c r="B102" s="79"/>
      <c r="C102" s="79"/>
      <c r="D102" s="79"/>
      <c r="E102" s="79"/>
      <c r="F102" s="79"/>
      <c r="G102" s="79"/>
      <c r="H102" s="79"/>
      <c r="I102" s="79"/>
      <c r="J102" s="79"/>
    </row>
    <row r="103" spans="1:10">
      <c r="B103" s="79" t="s">
        <v>91</v>
      </c>
      <c r="D103" s="79"/>
      <c r="E103" s="79"/>
      <c r="F103" s="79"/>
      <c r="G103" s="79"/>
      <c r="H103" s="79"/>
      <c r="I103" s="79"/>
      <c r="J103" s="79"/>
    </row>
    <row r="104" spans="1:10">
      <c r="B104" s="79"/>
      <c r="D104" s="79"/>
      <c r="E104" s="79"/>
      <c r="F104" s="79"/>
      <c r="G104" s="79"/>
      <c r="H104" s="79"/>
      <c r="I104" s="79"/>
      <c r="J104" s="79"/>
    </row>
    <row r="105" spans="1:10">
      <c r="B105" s="84" t="s">
        <v>92</v>
      </c>
      <c r="D105" s="79"/>
      <c r="E105" s="79"/>
      <c r="F105" s="79"/>
      <c r="G105" s="79"/>
      <c r="H105" s="79"/>
      <c r="I105" s="79"/>
      <c r="J105" s="79"/>
    </row>
    <row r="106" spans="1:10" ht="15.75">
      <c r="B106" s="85" t="s">
        <v>13</v>
      </c>
      <c r="C106" s="79"/>
      <c r="D106" s="79"/>
      <c r="E106" s="79"/>
      <c r="F106" s="79"/>
      <c r="G106" s="79"/>
      <c r="H106" s="79"/>
      <c r="I106" s="79"/>
      <c r="J106" s="79"/>
    </row>
    <row r="107" spans="1:10">
      <c r="B107" s="79"/>
      <c r="C107" s="79"/>
      <c r="D107" s="79"/>
      <c r="E107" s="79"/>
      <c r="F107" s="79"/>
      <c r="G107" s="79"/>
      <c r="H107" s="79"/>
      <c r="I107" s="79"/>
      <c r="J107" s="79"/>
    </row>
    <row r="108" spans="1:10">
      <c r="B108" s="79"/>
      <c r="C108" s="79"/>
      <c r="D108" s="79"/>
      <c r="E108" s="79"/>
      <c r="F108" s="79"/>
      <c r="G108" s="79"/>
      <c r="H108" s="79"/>
      <c r="I108" s="79"/>
      <c r="J108" s="79"/>
    </row>
    <row r="109" spans="1:10">
      <c r="B109" s="79"/>
      <c r="C109" s="79"/>
      <c r="D109" s="79"/>
      <c r="E109" s="79"/>
      <c r="F109" s="79"/>
      <c r="G109" s="79"/>
      <c r="H109" s="79"/>
      <c r="I109" s="79"/>
      <c r="J109" s="79"/>
    </row>
    <row r="111" spans="1:10">
      <c r="A111" s="6" t="s">
        <v>96</v>
      </c>
      <c r="F111" s="271" t="str">
        <f>Blad2!$B$5</f>
        <v>factrnr</v>
      </c>
      <c r="G111" s="13"/>
      <c r="H111" s="13"/>
      <c r="I111" s="86">
        <f ca="1">TODAY()</f>
        <v>45093</v>
      </c>
    </row>
    <row r="112" spans="1:10" ht="12.75" customHeight="1">
      <c r="A112" s="449" t="s">
        <v>261</v>
      </c>
      <c r="B112" s="449"/>
      <c r="C112" s="449"/>
      <c r="D112" s="449"/>
      <c r="E112" s="449"/>
      <c r="F112" s="449"/>
      <c r="G112" s="449"/>
      <c r="H112" s="449"/>
      <c r="I112" s="449"/>
      <c r="J112" s="449"/>
    </row>
    <row r="113" spans="1:10">
      <c r="A113" s="449"/>
      <c r="B113" s="449"/>
      <c r="C113" s="449"/>
      <c r="D113" s="449"/>
      <c r="E113" s="449"/>
      <c r="F113" s="449"/>
      <c r="G113" s="449"/>
      <c r="H113" s="449"/>
      <c r="I113" s="449"/>
      <c r="J113" s="449"/>
    </row>
    <row r="114" spans="1:10">
      <c r="A114" s="449"/>
      <c r="B114" s="449"/>
      <c r="C114" s="449"/>
      <c r="D114" s="449"/>
      <c r="E114" s="449"/>
      <c r="F114" s="449"/>
      <c r="G114" s="449"/>
      <c r="H114" s="449"/>
      <c r="I114" s="449"/>
      <c r="J114" s="449"/>
    </row>
    <row r="115" spans="1:10">
      <c r="A115" s="449"/>
      <c r="B115" s="449"/>
      <c r="C115" s="449"/>
      <c r="D115" s="449"/>
      <c r="E115" s="449"/>
      <c r="F115" s="449"/>
      <c r="G115" s="449"/>
      <c r="H115" s="449"/>
      <c r="I115" s="449"/>
      <c r="J115" s="449"/>
    </row>
    <row r="116" spans="1:10">
      <c r="A116" s="449"/>
      <c r="B116" s="449"/>
      <c r="C116" s="449"/>
      <c r="D116" s="449"/>
      <c r="E116" s="449"/>
      <c r="F116" s="449"/>
      <c r="G116" s="449"/>
      <c r="H116" s="449"/>
      <c r="I116" s="449"/>
      <c r="J116" s="449"/>
    </row>
    <row r="117" spans="1:10">
      <c r="A117" s="449"/>
      <c r="B117" s="449"/>
      <c r="C117" s="449"/>
      <c r="D117" s="449"/>
      <c r="E117" s="449"/>
      <c r="F117" s="449"/>
      <c r="G117" s="449"/>
      <c r="H117" s="449"/>
      <c r="I117" s="449"/>
      <c r="J117" s="449"/>
    </row>
    <row r="118" spans="1:10">
      <c r="A118" s="449"/>
      <c r="B118" s="449"/>
      <c r="C118" s="449"/>
      <c r="D118" s="449"/>
      <c r="E118" s="449"/>
      <c r="F118" s="449"/>
      <c r="G118" s="449"/>
      <c r="H118" s="449"/>
      <c r="I118" s="449"/>
      <c r="J118" s="449"/>
    </row>
    <row r="119" spans="1:10">
      <c r="A119" s="449"/>
      <c r="B119" s="449"/>
      <c r="C119" s="449"/>
      <c r="D119" s="449"/>
      <c r="E119" s="449"/>
      <c r="F119" s="449"/>
      <c r="G119" s="449"/>
      <c r="H119" s="449"/>
      <c r="I119" s="449"/>
      <c r="J119" s="449"/>
    </row>
    <row r="120" spans="1:10">
      <c r="A120" s="449"/>
      <c r="B120" s="449"/>
      <c r="C120" s="449"/>
      <c r="D120" s="449"/>
      <c r="E120" s="449"/>
      <c r="F120" s="449"/>
      <c r="G120" s="449"/>
      <c r="H120" s="449"/>
      <c r="I120" s="449"/>
      <c r="J120" s="449"/>
    </row>
    <row r="121" spans="1:10">
      <c r="A121" s="449"/>
      <c r="B121" s="449"/>
      <c r="C121" s="449"/>
      <c r="D121" s="449"/>
      <c r="E121" s="449"/>
      <c r="F121" s="449"/>
      <c r="G121" s="449"/>
      <c r="H121" s="449"/>
      <c r="I121" s="449"/>
      <c r="J121" s="449"/>
    </row>
    <row r="122" spans="1:10">
      <c r="A122" s="449"/>
      <c r="B122" s="449"/>
      <c r="C122" s="449"/>
      <c r="D122" s="449"/>
      <c r="E122" s="449"/>
      <c r="F122" s="449"/>
      <c r="G122" s="449"/>
      <c r="H122" s="449"/>
      <c r="I122" s="449"/>
      <c r="J122" s="449"/>
    </row>
    <row r="123" spans="1:10">
      <c r="A123" s="449"/>
      <c r="B123" s="449"/>
      <c r="C123" s="449"/>
      <c r="D123" s="449"/>
      <c r="E123" s="449"/>
      <c r="F123" s="449"/>
      <c r="G123" s="449"/>
      <c r="H123" s="449"/>
      <c r="I123" s="449"/>
      <c r="J123" s="449"/>
    </row>
    <row r="124" spans="1:10">
      <c r="A124" s="449"/>
      <c r="B124" s="449"/>
      <c r="C124" s="449"/>
      <c r="D124" s="449"/>
      <c r="E124" s="449"/>
      <c r="F124" s="449"/>
      <c r="G124" s="449"/>
      <c r="H124" s="449"/>
      <c r="I124" s="449"/>
      <c r="J124" s="449"/>
    </row>
    <row r="125" spans="1:10">
      <c r="A125" s="449"/>
      <c r="B125" s="449"/>
      <c r="C125" s="449"/>
      <c r="D125" s="449"/>
      <c r="E125" s="449"/>
      <c r="F125" s="449"/>
      <c r="G125" s="449"/>
      <c r="H125" s="449"/>
      <c r="I125" s="449"/>
      <c r="J125" s="449"/>
    </row>
    <row r="126" spans="1:10">
      <c r="A126" s="449"/>
      <c r="B126" s="449"/>
      <c r="C126" s="449"/>
      <c r="D126" s="449"/>
      <c r="E126" s="449"/>
      <c r="F126" s="449"/>
      <c r="G126" s="449"/>
      <c r="H126" s="449"/>
      <c r="I126" s="449"/>
      <c r="J126" s="449"/>
    </row>
    <row r="127" spans="1:10">
      <c r="A127" s="449"/>
      <c r="B127" s="449"/>
      <c r="C127" s="449"/>
      <c r="D127" s="449"/>
      <c r="E127" s="449"/>
      <c r="F127" s="449"/>
      <c r="G127" s="449"/>
      <c r="H127" s="449"/>
      <c r="I127" s="449"/>
      <c r="J127" s="449"/>
    </row>
    <row r="128" spans="1:10">
      <c r="A128" s="449"/>
      <c r="B128" s="449"/>
      <c r="C128" s="449"/>
      <c r="D128" s="449"/>
      <c r="E128" s="449"/>
      <c r="F128" s="449"/>
      <c r="G128" s="449"/>
      <c r="H128" s="449"/>
      <c r="I128" s="449"/>
      <c r="J128" s="449"/>
    </row>
    <row r="129" spans="1:10">
      <c r="A129" s="449"/>
      <c r="B129" s="449"/>
      <c r="C129" s="449"/>
      <c r="D129" s="449"/>
      <c r="E129" s="449"/>
      <c r="F129" s="449"/>
      <c r="G129" s="449"/>
      <c r="H129" s="449"/>
      <c r="I129" s="449"/>
      <c r="J129" s="449"/>
    </row>
    <row r="130" spans="1:10">
      <c r="A130" s="449"/>
      <c r="B130" s="449"/>
      <c r="C130" s="449"/>
      <c r="D130" s="449"/>
      <c r="E130" s="449"/>
      <c r="F130" s="449"/>
      <c r="G130" s="449"/>
      <c r="H130" s="449"/>
      <c r="I130" s="449"/>
      <c r="J130" s="449"/>
    </row>
    <row r="131" spans="1:10">
      <c r="A131" s="449"/>
      <c r="B131" s="449"/>
      <c r="C131" s="449"/>
      <c r="D131" s="449"/>
      <c r="E131" s="449"/>
      <c r="F131" s="449"/>
      <c r="G131" s="449"/>
      <c r="H131" s="449"/>
      <c r="I131" s="449"/>
      <c r="J131" s="449"/>
    </row>
    <row r="132" spans="1:10">
      <c r="A132" s="449"/>
      <c r="B132" s="449"/>
      <c r="C132" s="449"/>
      <c r="D132" s="449"/>
      <c r="E132" s="449"/>
      <c r="F132" s="449"/>
      <c r="G132" s="449"/>
      <c r="H132" s="449"/>
      <c r="I132" s="449"/>
      <c r="J132" s="449"/>
    </row>
    <row r="133" spans="1:10">
      <c r="A133" s="449"/>
      <c r="B133" s="449"/>
      <c r="C133" s="449"/>
      <c r="D133" s="449"/>
      <c r="E133" s="449"/>
      <c r="F133" s="449"/>
      <c r="G133" s="449"/>
      <c r="H133" s="449"/>
      <c r="I133" s="449"/>
      <c r="J133" s="449"/>
    </row>
    <row r="134" spans="1:10">
      <c r="A134" s="449"/>
      <c r="B134" s="449"/>
      <c r="C134" s="449"/>
      <c r="D134" s="449"/>
      <c r="E134" s="449"/>
      <c r="F134" s="449"/>
      <c r="G134" s="449"/>
      <c r="H134" s="449"/>
      <c r="I134" s="449"/>
      <c r="J134" s="449"/>
    </row>
    <row r="135" spans="1:10">
      <c r="A135" s="449"/>
      <c r="B135" s="449"/>
      <c r="C135" s="449"/>
      <c r="D135" s="449"/>
      <c r="E135" s="449"/>
      <c r="F135" s="449"/>
      <c r="G135" s="449"/>
      <c r="H135" s="449"/>
      <c r="I135" s="449"/>
      <c r="J135" s="449"/>
    </row>
    <row r="136" spans="1:10">
      <c r="A136" s="449"/>
      <c r="B136" s="449"/>
      <c r="C136" s="449"/>
      <c r="D136" s="449"/>
      <c r="E136" s="449"/>
      <c r="F136" s="449"/>
      <c r="G136" s="449"/>
      <c r="H136" s="449"/>
      <c r="I136" s="449"/>
      <c r="J136" s="449"/>
    </row>
    <row r="137" spans="1:10">
      <c r="A137" s="449"/>
      <c r="B137" s="449"/>
      <c r="C137" s="449"/>
      <c r="D137" s="449"/>
      <c r="E137" s="449"/>
      <c r="F137" s="449"/>
      <c r="G137" s="449"/>
      <c r="H137" s="449"/>
      <c r="I137" s="449"/>
      <c r="J137" s="449"/>
    </row>
    <row r="138" spans="1:10">
      <c r="A138" s="449"/>
      <c r="B138" s="449"/>
      <c r="C138" s="449"/>
      <c r="D138" s="449"/>
      <c r="E138" s="449"/>
      <c r="F138" s="449"/>
      <c r="G138" s="449"/>
      <c r="H138" s="449"/>
      <c r="I138" s="449"/>
      <c r="J138" s="449"/>
    </row>
    <row r="139" spans="1:10">
      <c r="A139" s="449"/>
      <c r="B139" s="449"/>
      <c r="C139" s="449"/>
      <c r="D139" s="449"/>
      <c r="E139" s="449"/>
      <c r="F139" s="449"/>
      <c r="G139" s="449"/>
      <c r="H139" s="449"/>
      <c r="I139" s="449"/>
      <c r="J139" s="449"/>
    </row>
    <row r="140" spans="1:10">
      <c r="A140" s="449"/>
      <c r="B140" s="449"/>
      <c r="C140" s="449"/>
      <c r="D140" s="449"/>
      <c r="E140" s="449"/>
      <c r="F140" s="449"/>
      <c r="G140" s="449"/>
      <c r="H140" s="449"/>
      <c r="I140" s="449"/>
      <c r="J140" s="449"/>
    </row>
    <row r="141" spans="1:10">
      <c r="A141" s="449"/>
      <c r="B141" s="449"/>
      <c r="C141" s="449"/>
      <c r="D141" s="449"/>
      <c r="E141" s="449"/>
      <c r="F141" s="449"/>
      <c r="G141" s="449"/>
      <c r="H141" s="449"/>
      <c r="I141" s="449"/>
      <c r="J141" s="449"/>
    </row>
    <row r="142" spans="1:10">
      <c r="A142" s="449"/>
      <c r="B142" s="449"/>
      <c r="C142" s="449"/>
      <c r="D142" s="449"/>
      <c r="E142" s="449"/>
      <c r="F142" s="449"/>
      <c r="G142" s="449"/>
      <c r="H142" s="449"/>
      <c r="I142" s="449"/>
      <c r="J142" s="449"/>
    </row>
    <row r="143" spans="1:10">
      <c r="A143" s="449"/>
      <c r="B143" s="449"/>
      <c r="C143" s="449"/>
      <c r="D143" s="449"/>
      <c r="E143" s="449"/>
      <c r="F143" s="449"/>
      <c r="G143" s="449"/>
      <c r="H143" s="449"/>
      <c r="I143" s="449"/>
      <c r="J143" s="449"/>
    </row>
    <row r="144" spans="1:10">
      <c r="A144" s="449"/>
      <c r="B144" s="449"/>
      <c r="C144" s="449"/>
      <c r="D144" s="449"/>
      <c r="E144" s="449"/>
      <c r="F144" s="449"/>
      <c r="G144" s="449"/>
      <c r="H144" s="449"/>
      <c r="I144" s="449"/>
      <c r="J144" s="449"/>
    </row>
    <row r="145" spans="1:10">
      <c r="A145" s="449"/>
      <c r="B145" s="449"/>
      <c r="C145" s="449"/>
      <c r="D145" s="449"/>
      <c r="E145" s="449"/>
      <c r="F145" s="449"/>
      <c r="G145" s="449"/>
      <c r="H145" s="449"/>
      <c r="I145" s="449"/>
      <c r="J145" s="449"/>
    </row>
    <row r="146" spans="1:10">
      <c r="A146" s="449"/>
      <c r="B146" s="449"/>
      <c r="C146" s="449"/>
      <c r="D146" s="449"/>
      <c r="E146" s="449"/>
      <c r="F146" s="449"/>
      <c r="G146" s="449"/>
      <c r="H146" s="449"/>
      <c r="I146" s="449"/>
      <c r="J146" s="449"/>
    </row>
    <row r="147" spans="1:10">
      <c r="A147" s="449"/>
      <c r="B147" s="449"/>
      <c r="C147" s="449"/>
      <c r="D147" s="449"/>
      <c r="E147" s="449"/>
      <c r="F147" s="449"/>
      <c r="G147" s="449"/>
      <c r="H147" s="449"/>
      <c r="I147" s="449"/>
      <c r="J147" s="449"/>
    </row>
    <row r="148" spans="1:10">
      <c r="A148" s="449"/>
      <c r="B148" s="449"/>
      <c r="C148" s="449"/>
      <c r="D148" s="449"/>
      <c r="E148" s="449"/>
      <c r="F148" s="449"/>
      <c r="G148" s="449"/>
      <c r="H148" s="449"/>
      <c r="I148" s="449"/>
      <c r="J148" s="449"/>
    </row>
    <row r="149" spans="1:10">
      <c r="A149" s="449"/>
      <c r="B149" s="449"/>
      <c r="C149" s="449"/>
      <c r="D149" s="449"/>
      <c r="E149" s="449"/>
      <c r="F149" s="449"/>
      <c r="G149" s="449"/>
      <c r="H149" s="449"/>
      <c r="I149" s="449"/>
      <c r="J149" s="449"/>
    </row>
    <row r="150" spans="1:10">
      <c r="A150" s="449"/>
      <c r="B150" s="449"/>
      <c r="C150" s="449"/>
      <c r="D150" s="449"/>
      <c r="E150" s="449"/>
      <c r="F150" s="449"/>
      <c r="G150" s="449"/>
      <c r="H150" s="449"/>
      <c r="I150" s="449"/>
      <c r="J150" s="449"/>
    </row>
    <row r="151" spans="1:10">
      <c r="A151" s="449"/>
      <c r="B151" s="449"/>
      <c r="C151" s="449"/>
      <c r="D151" s="449"/>
      <c r="E151" s="449"/>
      <c r="F151" s="449"/>
      <c r="G151" s="449"/>
      <c r="H151" s="449"/>
      <c r="I151" s="449"/>
      <c r="J151" s="449"/>
    </row>
    <row r="152" spans="1:10">
      <c r="A152" s="449"/>
      <c r="B152" s="449"/>
      <c r="C152" s="449"/>
      <c r="D152" s="449"/>
      <c r="E152" s="449"/>
      <c r="F152" s="449"/>
      <c r="G152" s="449"/>
      <c r="H152" s="449"/>
      <c r="I152" s="449"/>
      <c r="J152" s="449"/>
    </row>
    <row r="153" spans="1:10">
      <c r="A153" s="449"/>
      <c r="B153" s="449"/>
      <c r="C153" s="449"/>
      <c r="D153" s="449"/>
      <c r="E153" s="449"/>
      <c r="F153" s="449"/>
      <c r="G153" s="449"/>
      <c r="H153" s="449"/>
      <c r="I153" s="449"/>
      <c r="J153" s="449"/>
    </row>
    <row r="154" spans="1:10">
      <c r="A154" s="449"/>
      <c r="B154" s="449"/>
      <c r="C154" s="449"/>
      <c r="D154" s="449"/>
      <c r="E154" s="449"/>
      <c r="F154" s="449"/>
      <c r="G154" s="449"/>
      <c r="H154" s="449"/>
      <c r="I154" s="449"/>
      <c r="J154" s="449"/>
    </row>
    <row r="155" spans="1:10">
      <c r="A155" s="449"/>
      <c r="B155" s="449"/>
      <c r="C155" s="449"/>
      <c r="D155" s="449"/>
      <c r="E155" s="449"/>
      <c r="F155" s="449"/>
      <c r="G155" s="449"/>
      <c r="H155" s="449"/>
      <c r="I155" s="449"/>
      <c r="J155" s="449"/>
    </row>
    <row r="156" spans="1:10">
      <c r="A156" s="449"/>
      <c r="B156" s="449"/>
      <c r="C156" s="449"/>
      <c r="D156" s="449"/>
      <c r="E156" s="449"/>
      <c r="F156" s="449"/>
      <c r="G156" s="449"/>
      <c r="H156" s="449"/>
      <c r="I156" s="449"/>
      <c r="J156" s="449"/>
    </row>
    <row r="157" spans="1:10">
      <c r="A157" s="449"/>
      <c r="B157" s="449"/>
      <c r="C157" s="449"/>
      <c r="D157" s="449"/>
      <c r="E157" s="449"/>
      <c r="F157" s="449"/>
      <c r="G157" s="449"/>
      <c r="H157" s="449"/>
      <c r="I157" s="449"/>
      <c r="J157" s="449"/>
    </row>
    <row r="158" spans="1:10">
      <c r="A158" s="449"/>
      <c r="B158" s="449"/>
      <c r="C158" s="449"/>
      <c r="D158" s="449"/>
      <c r="E158" s="449"/>
      <c r="F158" s="449"/>
      <c r="G158" s="449"/>
      <c r="H158" s="449"/>
      <c r="I158" s="449"/>
      <c r="J158" s="449"/>
    </row>
    <row r="159" spans="1:10">
      <c r="A159" s="449"/>
      <c r="B159" s="449"/>
      <c r="C159" s="449"/>
      <c r="D159" s="449"/>
      <c r="E159" s="449"/>
      <c r="F159" s="449"/>
      <c r="G159" s="449"/>
      <c r="H159" s="449"/>
      <c r="I159" s="449"/>
      <c r="J159" s="449"/>
    </row>
    <row r="160" spans="1:10">
      <c r="A160" s="449"/>
      <c r="B160" s="449"/>
      <c r="C160" s="449"/>
      <c r="D160" s="449"/>
      <c r="E160" s="449"/>
      <c r="F160" s="449"/>
      <c r="G160" s="449"/>
      <c r="H160" s="449"/>
      <c r="I160" s="449"/>
      <c r="J160" s="449"/>
    </row>
    <row r="161" spans="1:10">
      <c r="A161" s="449"/>
      <c r="B161" s="449"/>
      <c r="C161" s="449"/>
      <c r="D161" s="449"/>
      <c r="E161" s="449"/>
      <c r="F161" s="449"/>
      <c r="G161" s="449"/>
      <c r="H161" s="449"/>
      <c r="I161" s="449"/>
      <c r="J161" s="449"/>
    </row>
    <row r="162" spans="1:10">
      <c r="A162" s="449"/>
      <c r="B162" s="449"/>
      <c r="C162" s="449"/>
      <c r="D162" s="449"/>
      <c r="E162" s="449"/>
      <c r="F162" s="449"/>
      <c r="G162" s="449"/>
      <c r="H162" s="449"/>
      <c r="I162" s="449"/>
      <c r="J162" s="449"/>
    </row>
    <row r="163" spans="1:10">
      <c r="A163" s="449"/>
      <c r="B163" s="449"/>
      <c r="C163" s="449"/>
      <c r="D163" s="449"/>
      <c r="E163" s="449"/>
      <c r="F163" s="449"/>
      <c r="G163" s="449"/>
      <c r="H163" s="449"/>
      <c r="I163" s="449"/>
      <c r="J163" s="449"/>
    </row>
    <row r="164" spans="1:10">
      <c r="A164" s="449"/>
      <c r="B164" s="449"/>
      <c r="C164" s="449"/>
      <c r="D164" s="449"/>
      <c r="E164" s="449"/>
      <c r="F164" s="449"/>
      <c r="G164" s="449"/>
      <c r="H164" s="449"/>
      <c r="I164" s="449"/>
      <c r="J164" s="449"/>
    </row>
    <row r="165" spans="1:10">
      <c r="A165" s="449"/>
      <c r="B165" s="449"/>
      <c r="C165" s="449"/>
      <c r="D165" s="449"/>
      <c r="E165" s="449"/>
      <c r="F165" s="449"/>
      <c r="G165" s="449"/>
      <c r="H165" s="449"/>
      <c r="I165" s="449"/>
      <c r="J165" s="449"/>
    </row>
    <row r="166" spans="1:10">
      <c r="A166" s="449"/>
      <c r="B166" s="449"/>
      <c r="C166" s="449"/>
      <c r="D166" s="449"/>
      <c r="E166" s="449"/>
      <c r="F166" s="449"/>
      <c r="G166" s="449"/>
      <c r="H166" s="449"/>
      <c r="I166" s="449"/>
      <c r="J166" s="449"/>
    </row>
    <row r="167" spans="1:10">
      <c r="A167" s="449"/>
      <c r="B167" s="449"/>
      <c r="C167" s="449"/>
      <c r="D167" s="449"/>
      <c r="E167" s="449"/>
      <c r="F167" s="449"/>
      <c r="G167" s="449"/>
      <c r="H167" s="449"/>
      <c r="I167" s="449"/>
      <c r="J167" s="449"/>
    </row>
    <row r="168" spans="1:10">
      <c r="A168" s="449"/>
      <c r="B168" s="449"/>
      <c r="C168" s="449"/>
      <c r="D168" s="449"/>
      <c r="E168" s="449"/>
      <c r="F168" s="449"/>
      <c r="G168" s="449"/>
      <c r="H168" s="449"/>
      <c r="I168" s="449"/>
      <c r="J168" s="449"/>
    </row>
    <row r="169" spans="1:10">
      <c r="A169" s="449"/>
      <c r="B169" s="449"/>
      <c r="C169" s="449"/>
      <c r="D169" s="449"/>
      <c r="E169" s="449"/>
      <c r="F169" s="449"/>
      <c r="G169" s="449"/>
      <c r="H169" s="449"/>
      <c r="I169" s="449"/>
      <c r="J169" s="449"/>
    </row>
    <row r="170" spans="1:10">
      <c r="A170" s="449"/>
      <c r="B170" s="449"/>
      <c r="C170" s="449"/>
      <c r="D170" s="449"/>
      <c r="E170" s="449"/>
      <c r="F170" s="449"/>
      <c r="G170" s="449"/>
      <c r="H170" s="449"/>
      <c r="I170" s="449"/>
      <c r="J170" s="449"/>
    </row>
    <row r="171" spans="1:10">
      <c r="A171" s="449"/>
      <c r="B171" s="449"/>
      <c r="C171" s="449"/>
      <c r="D171" s="449"/>
      <c r="E171" s="449"/>
      <c r="F171" s="449"/>
      <c r="G171" s="449"/>
      <c r="H171" s="449"/>
      <c r="I171" s="449"/>
      <c r="J171" s="449"/>
    </row>
    <row r="172" spans="1:10">
      <c r="A172" s="449"/>
      <c r="B172" s="449"/>
      <c r="C172" s="449"/>
      <c r="D172" s="449"/>
      <c r="E172" s="449"/>
      <c r="F172" s="449"/>
      <c r="G172" s="449"/>
      <c r="H172" s="449"/>
      <c r="I172" s="449"/>
      <c r="J172" s="449"/>
    </row>
    <row r="173" spans="1:10">
      <c r="A173" s="449"/>
      <c r="B173" s="449"/>
      <c r="C173" s="449"/>
      <c r="D173" s="449"/>
      <c r="E173" s="449"/>
      <c r="F173" s="449"/>
      <c r="G173" s="449"/>
      <c r="H173" s="449"/>
      <c r="I173" s="449"/>
      <c r="J173" s="449"/>
    </row>
    <row r="174" spans="1:10">
      <c r="A174" s="2" t="s">
        <v>98</v>
      </c>
      <c r="I174"/>
    </row>
    <row r="175" spans="1:10">
      <c r="A175" s="2" t="s">
        <v>468</v>
      </c>
      <c r="I175"/>
    </row>
    <row r="176" spans="1:10">
      <c r="A176" s="2" t="s">
        <v>99</v>
      </c>
      <c r="I176"/>
    </row>
    <row r="177" spans="1:9">
      <c r="A177" s="2" t="s">
        <v>100</v>
      </c>
      <c r="I177"/>
    </row>
    <row r="178" spans="1:9">
      <c r="A178" s="2" t="s">
        <v>101</v>
      </c>
      <c r="I178"/>
    </row>
    <row r="179" spans="1:9">
      <c r="A179" s="2" t="s">
        <v>102</v>
      </c>
      <c r="I179"/>
    </row>
    <row r="180" spans="1:9">
      <c r="A180" s="2" t="s">
        <v>103</v>
      </c>
      <c r="I180"/>
    </row>
    <row r="181" spans="1:9">
      <c r="A181" s="2" t="s">
        <v>104</v>
      </c>
      <c r="I181"/>
    </row>
    <row r="182" spans="1:9">
      <c r="A182" s="2" t="s">
        <v>105</v>
      </c>
      <c r="I182"/>
    </row>
    <row r="183" spans="1:9">
      <c r="A183" s="2" t="s">
        <v>475</v>
      </c>
      <c r="I183"/>
    </row>
    <row r="184" spans="1:9">
      <c r="I184"/>
    </row>
    <row r="185" spans="1:9">
      <c r="I185"/>
    </row>
    <row r="186" spans="1:9">
      <c r="I186"/>
    </row>
    <row r="187" spans="1:9">
      <c r="I187"/>
    </row>
    <row r="188" spans="1:9">
      <c r="I188"/>
    </row>
    <row r="189" spans="1:9">
      <c r="I189"/>
    </row>
    <row r="190" spans="1:9">
      <c r="I190"/>
    </row>
    <row r="191" spans="1:9">
      <c r="I191"/>
    </row>
    <row r="192" spans="1:9">
      <c r="I192"/>
    </row>
    <row r="193" spans="1:9">
      <c r="A193" s="6" t="s">
        <v>470</v>
      </c>
      <c r="I193"/>
    </row>
    <row r="194" spans="1:9">
      <c r="A194" s="2" t="s">
        <v>469</v>
      </c>
      <c r="I194"/>
    </row>
    <row r="195" spans="1:9">
      <c r="A195" s="2" t="s">
        <v>474</v>
      </c>
      <c r="I195"/>
    </row>
    <row r="196" spans="1:9">
      <c r="A196" s="6" t="s">
        <v>471</v>
      </c>
      <c r="I196"/>
    </row>
    <row r="197" spans="1:9">
      <c r="A197" s="2" t="s">
        <v>472</v>
      </c>
      <c r="I197"/>
    </row>
    <row r="198" spans="1:9">
      <c r="A198" s="2" t="s">
        <v>473</v>
      </c>
      <c r="I198"/>
    </row>
    <row r="199" spans="1:9">
      <c r="I199"/>
    </row>
    <row r="200" spans="1:9">
      <c r="I200"/>
    </row>
    <row r="201" spans="1:9">
      <c r="I201"/>
    </row>
    <row r="202" spans="1:9">
      <c r="I202"/>
    </row>
    <row r="203" spans="1:9">
      <c r="I203"/>
    </row>
    <row r="204" spans="1:9">
      <c r="I204"/>
    </row>
    <row r="205" spans="1:9">
      <c r="I205"/>
    </row>
    <row r="206" spans="1:9">
      <c r="I206"/>
    </row>
    <row r="207" spans="1:9">
      <c r="I207"/>
    </row>
    <row r="208" spans="1:9">
      <c r="I208"/>
    </row>
    <row r="209" spans="9:9">
      <c r="I209"/>
    </row>
    <row r="210" spans="9:9">
      <c r="I210"/>
    </row>
    <row r="211" spans="9:9">
      <c r="I211"/>
    </row>
    <row r="212" spans="9:9">
      <c r="I212"/>
    </row>
    <row r="213" spans="9:9">
      <c r="I213"/>
    </row>
    <row r="214" spans="9:9">
      <c r="I214"/>
    </row>
    <row r="215" spans="9:9">
      <c r="I215"/>
    </row>
    <row r="216" spans="9:9">
      <c r="I216"/>
    </row>
    <row r="217" spans="9:9">
      <c r="I217"/>
    </row>
    <row r="218" spans="9:9">
      <c r="I218"/>
    </row>
    <row r="219" spans="9:9">
      <c r="I219"/>
    </row>
    <row r="220" spans="9:9">
      <c r="I220"/>
    </row>
    <row r="221" spans="9:9">
      <c r="I221"/>
    </row>
    <row r="222" spans="9:9">
      <c r="I222"/>
    </row>
    <row r="223" spans="9:9">
      <c r="I223"/>
    </row>
    <row r="224" spans="9:9">
      <c r="I224"/>
    </row>
    <row r="225" spans="1:9">
      <c r="I225"/>
    </row>
    <row r="226" spans="1:9">
      <c r="I226"/>
    </row>
    <row r="227" spans="1:9">
      <c r="A227" s="87" t="s">
        <v>107</v>
      </c>
      <c r="C227" t="s">
        <v>108</v>
      </c>
      <c r="F227" s="2" t="s">
        <v>109</v>
      </c>
      <c r="G227" s="2" t="s">
        <v>110</v>
      </c>
      <c r="I227" s="2" t="s">
        <v>111</v>
      </c>
    </row>
    <row r="228" spans="1:9">
      <c r="I228"/>
    </row>
  </sheetData>
  <sheetProtection algorithmName="SHA-512" hashValue="mHe4ApnEEGmCQC38hHSOLFmCZ1AO8FoxW4V2CjvUR3av20irx0InUSf4PebDvw8nUmEzoZWkdrV4jQfAwVzn1A==" saltValue="UlloGSLjzXOh0TIkv9+liw==" spinCount="100000" sheet="1" objects="1" scenarios="1" selectLockedCells="1" selectUnlockedCells="1"/>
  <protectedRanges>
    <protectedRange sqref="B76" name="Bereik1"/>
  </protectedRanges>
  <mergeCells count="1">
    <mergeCell ref="A112:J173"/>
  </mergeCells>
  <pageMargins left="0.25" right="0.25" top="0.75" bottom="0.75" header="0.3" footer="0.3"/>
  <pageSetup paperSize="9"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36C1A-4147-4C32-9383-E915EAF552A8}">
  <dimension ref="A1:T59"/>
  <sheetViews>
    <sheetView topLeftCell="A36" workbookViewId="0">
      <selection activeCell="R3" sqref="R3"/>
    </sheetView>
  </sheetViews>
  <sheetFormatPr defaultRowHeight="12.75"/>
  <cols>
    <col min="1" max="1" width="4.42578125" customWidth="1"/>
    <col min="2" max="2" width="9.140625" style="276"/>
    <col min="3" max="3" width="10.28515625" bestFit="1" customWidth="1"/>
    <col min="4" max="4" width="10" customWidth="1"/>
    <col min="6" max="6" width="9.140625" style="277"/>
    <col min="7" max="7" width="10.140625" style="278" customWidth="1"/>
    <col min="8" max="8" width="9.28515625" customWidth="1"/>
    <col min="9" max="9" width="11.28515625" bestFit="1" customWidth="1"/>
    <col min="10" max="10" width="12.140625" bestFit="1" customWidth="1"/>
    <col min="11" max="11" width="6.85546875" customWidth="1"/>
  </cols>
  <sheetData>
    <row r="1" spans="2:20">
      <c r="J1" s="2"/>
      <c r="N1" s="2"/>
      <c r="R1" s="342" t="s">
        <v>262</v>
      </c>
    </row>
    <row r="2" spans="2:20">
      <c r="J2" s="2"/>
    </row>
    <row r="3" spans="2:20">
      <c r="J3" s="2"/>
      <c r="Q3" s="34" t="s">
        <v>263</v>
      </c>
      <c r="R3" s="343"/>
    </row>
    <row r="4" spans="2:20">
      <c r="J4" s="2"/>
      <c r="Q4" s="14" t="s">
        <v>264</v>
      </c>
      <c r="R4" s="344">
        <f>AB!F26</f>
        <v>0</v>
      </c>
    </row>
    <row r="5" spans="2:20">
      <c r="J5" s="2"/>
      <c r="R5" s="345">
        <f>R3-R4</f>
        <v>0</v>
      </c>
      <c r="S5" s="29">
        <f>IF(R5&gt;0, "terugbetalen", IF(R5&lt;0, "bijbetalen",))</f>
        <v>0</v>
      </c>
      <c r="T5" s="29"/>
    </row>
    <row r="6" spans="2:20">
      <c r="J6" s="2"/>
      <c r="R6" s="280"/>
    </row>
    <row r="7" spans="2:20">
      <c r="J7" s="2"/>
    </row>
    <row r="8" spans="2:20">
      <c r="G8" s="279"/>
      <c r="J8" s="2"/>
    </row>
    <row r="9" spans="2:20">
      <c r="J9" s="2"/>
    </row>
    <row r="11" spans="2:20" ht="15">
      <c r="E11" s="17"/>
      <c r="J11" s="2"/>
    </row>
    <row r="12" spans="2:20">
      <c r="H12" s="13">
        <f>boeken!$K$6</f>
        <v>0</v>
      </c>
      <c r="I12" s="234"/>
    </row>
    <row r="13" spans="2:20">
      <c r="B13" s="36"/>
      <c r="H13" s="13">
        <f>boeken!$K$7</f>
        <v>0</v>
      </c>
    </row>
    <row r="14" spans="2:20">
      <c r="C14" s="280"/>
      <c r="H14" s="13">
        <f>boeken!$K$8</f>
        <v>0</v>
      </c>
      <c r="I14" s="13">
        <f>boeken!$K$9</f>
        <v>0</v>
      </c>
      <c r="J14" s="2"/>
    </row>
    <row r="15" spans="2:20">
      <c r="J15" s="2"/>
    </row>
    <row r="16" spans="2:20">
      <c r="B16" s="281" t="str">
        <f>IF(J51&lt;0,"Creditnota*","")</f>
        <v>Creditnota*</v>
      </c>
      <c r="C16" s="31"/>
      <c r="G16" s="282"/>
      <c r="K16" s="2"/>
    </row>
    <row r="17" spans="1:11">
      <c r="C17" s="31" t="s">
        <v>33</v>
      </c>
      <c r="D17" s="283">
        <f>Blad2!$X$5</f>
        <v>1</v>
      </c>
      <c r="H17" s="284"/>
    </row>
    <row r="18" spans="1:11">
      <c r="C18" s="31" t="s">
        <v>34</v>
      </c>
      <c r="D18" s="285" t="str">
        <f>Blad2!B5</f>
        <v>factrnr</v>
      </c>
      <c r="E18" s="13" t="s">
        <v>72</v>
      </c>
      <c r="K18" s="2"/>
    </row>
    <row r="20" spans="1:11">
      <c r="B20" s="286" t="s">
        <v>220</v>
      </c>
      <c r="C20" s="177"/>
      <c r="D20" s="177"/>
      <c r="E20" s="177"/>
      <c r="F20" s="287" t="s">
        <v>244</v>
      </c>
      <c r="G20" s="288" t="s">
        <v>175</v>
      </c>
      <c r="H20" s="177"/>
      <c r="I20" s="289" t="s">
        <v>245</v>
      </c>
      <c r="J20" s="2"/>
      <c r="K20" s="2"/>
    </row>
    <row r="21" spans="1:11" ht="14.25">
      <c r="A21" s="290"/>
      <c r="B21" s="291">
        <f>boeken!L42</f>
        <v>0</v>
      </c>
      <c r="C21" s="292" t="s">
        <v>254</v>
      </c>
      <c r="D21" s="293"/>
      <c r="E21" s="294"/>
      <c r="F21" s="295">
        <v>-1</v>
      </c>
      <c r="G21" s="296">
        <f>Blad2!C1</f>
        <v>150</v>
      </c>
      <c r="H21" s="297"/>
      <c r="I21" s="298">
        <f>IF(G21&gt;0,F21*G21,"")</f>
        <v>-150</v>
      </c>
      <c r="J21" s="30"/>
      <c r="K21" s="2"/>
    </row>
    <row r="22" spans="1:11" ht="14.25">
      <c r="B22" s="291"/>
      <c r="C22" s="292"/>
      <c r="D22" s="293"/>
      <c r="E22" s="294"/>
      <c r="F22" s="295"/>
      <c r="G22" s="296"/>
      <c r="H22" s="297"/>
      <c r="I22" s="298" t="str">
        <f t="shared" ref="I22:I23" si="0">IF(G22&gt;0,F22*G22,"")</f>
        <v/>
      </c>
      <c r="J22" s="299"/>
      <c r="K22" s="2"/>
    </row>
    <row r="23" spans="1:11" ht="14.25">
      <c r="B23" s="291"/>
      <c r="C23" s="292"/>
      <c r="D23" s="294"/>
      <c r="E23" s="294"/>
      <c r="F23" s="295"/>
      <c r="G23" s="296"/>
      <c r="H23" s="297"/>
      <c r="I23" s="298" t="str">
        <f t="shared" si="0"/>
        <v/>
      </c>
      <c r="J23" s="300"/>
      <c r="K23" s="2"/>
    </row>
    <row r="24" spans="1:11" ht="13.5">
      <c r="B24" s="301"/>
      <c r="C24" s="113"/>
      <c r="D24" s="302"/>
      <c r="E24" s="301"/>
      <c r="F24" s="303"/>
      <c r="G24" s="304"/>
      <c r="H24" s="305"/>
      <c r="I24" s="306"/>
      <c r="J24" s="307">
        <f>SUM(I21:I23)</f>
        <v>-150</v>
      </c>
      <c r="K24" s="308" t="s">
        <v>246</v>
      </c>
    </row>
    <row r="25" spans="1:11">
      <c r="B25" s="286" t="s">
        <v>220</v>
      </c>
      <c r="C25" s="309"/>
      <c r="D25" s="177"/>
      <c r="E25" s="310"/>
      <c r="F25" s="311" t="s">
        <v>244</v>
      </c>
      <c r="G25" s="288" t="s">
        <v>175</v>
      </c>
      <c r="H25" s="312"/>
      <c r="I25" s="289" t="s">
        <v>247</v>
      </c>
    </row>
    <row r="26" spans="1:11" ht="14.25">
      <c r="B26" s="291"/>
      <c r="C26" s="291"/>
      <c r="D26" s="291"/>
      <c r="E26" s="313"/>
      <c r="F26" s="295"/>
      <c r="G26" s="296"/>
      <c r="H26" s="297"/>
      <c r="I26" s="298" t="str">
        <f>IF(G26&gt;0,F26*G26,"")</f>
        <v/>
      </c>
      <c r="J26" s="107"/>
      <c r="K26" s="2"/>
    </row>
    <row r="27" spans="1:11" ht="15">
      <c r="C27" s="292"/>
      <c r="D27" s="293"/>
      <c r="E27" s="293"/>
      <c r="F27" s="295"/>
      <c r="G27" s="296"/>
      <c r="H27" s="297"/>
      <c r="I27" s="298" t="str">
        <f t="shared" ref="I27:I35" si="1">IF(G27&gt;0,F27*G27,"")</f>
        <v/>
      </c>
      <c r="J27" s="107"/>
      <c r="K27" s="17"/>
    </row>
    <row r="28" spans="1:11" ht="15">
      <c r="B28" s="314"/>
      <c r="D28" s="265"/>
      <c r="E28" s="294"/>
      <c r="F28" s="295"/>
      <c r="G28" s="296"/>
      <c r="H28" s="297"/>
      <c r="I28" s="298" t="str">
        <f t="shared" si="1"/>
        <v/>
      </c>
      <c r="J28" s="107"/>
      <c r="K28" s="17"/>
    </row>
    <row r="29" spans="1:11" ht="14.25">
      <c r="B29" s="291"/>
      <c r="C29" s="314"/>
      <c r="D29" s="294"/>
      <c r="E29" s="315"/>
      <c r="F29" s="295"/>
      <c r="G29" s="296"/>
      <c r="H29" s="297"/>
      <c r="I29" s="298" t="str">
        <f t="shared" si="1"/>
        <v/>
      </c>
      <c r="J29" s="316"/>
    </row>
    <row r="30" spans="1:11" ht="14.25">
      <c r="B30" s="291"/>
      <c r="C30" s="314"/>
      <c r="D30" s="317"/>
      <c r="E30" s="294"/>
      <c r="F30" s="295"/>
      <c r="G30" s="296"/>
      <c r="H30" s="297"/>
      <c r="I30" s="298" t="str">
        <f t="shared" si="1"/>
        <v/>
      </c>
      <c r="J30" s="318"/>
    </row>
    <row r="31" spans="1:11" ht="14.25">
      <c r="B31" s="291"/>
      <c r="C31" s="314"/>
      <c r="D31" s="317"/>
      <c r="E31" s="294"/>
      <c r="F31" s="295"/>
      <c r="G31" s="296"/>
      <c r="H31" s="297"/>
      <c r="I31" s="298" t="str">
        <f t="shared" si="1"/>
        <v/>
      </c>
      <c r="J31" s="300"/>
    </row>
    <row r="32" spans="1:11" ht="14.25">
      <c r="B32" s="291"/>
      <c r="C32" s="314"/>
      <c r="D32" s="294"/>
      <c r="E32" s="294"/>
      <c r="F32" s="295"/>
      <c r="G32" s="296"/>
      <c r="H32" s="297"/>
      <c r="I32" s="298" t="str">
        <f t="shared" si="1"/>
        <v/>
      </c>
      <c r="J32" s="300"/>
    </row>
    <row r="33" spans="1:11" ht="14.25">
      <c r="A33" s="113"/>
      <c r="B33" s="291"/>
      <c r="C33" s="314"/>
      <c r="D33" s="294"/>
      <c r="E33" s="294"/>
      <c r="F33" s="295"/>
      <c r="G33" s="296"/>
      <c r="H33" s="297"/>
      <c r="I33" s="298" t="str">
        <f t="shared" si="1"/>
        <v/>
      </c>
      <c r="J33" s="306"/>
    </row>
    <row r="34" spans="1:11" ht="14.25">
      <c r="A34" s="280"/>
      <c r="B34" s="291"/>
      <c r="C34" s="314"/>
      <c r="D34" s="294"/>
      <c r="E34" s="294"/>
      <c r="F34" s="295"/>
      <c r="G34" s="296"/>
      <c r="H34" s="297"/>
      <c r="I34" s="298" t="str">
        <f t="shared" si="1"/>
        <v/>
      </c>
      <c r="J34" s="319"/>
      <c r="K34" s="113"/>
    </row>
    <row r="35" spans="1:11" ht="14.25">
      <c r="B35" s="291"/>
      <c r="C35" s="314"/>
      <c r="D35" s="294"/>
      <c r="E35" s="294"/>
      <c r="F35" s="295"/>
      <c r="G35" s="296"/>
      <c r="H35" s="297"/>
      <c r="I35" s="298" t="str">
        <f t="shared" si="1"/>
        <v/>
      </c>
      <c r="J35" s="306"/>
      <c r="K35" s="280"/>
    </row>
    <row r="36" spans="1:11" ht="13.5">
      <c r="B36" s="301"/>
      <c r="C36" s="320"/>
      <c r="D36" s="2"/>
      <c r="E36" s="113"/>
      <c r="F36" s="303"/>
      <c r="G36" s="279"/>
      <c r="H36" s="321"/>
      <c r="I36" s="30"/>
      <c r="J36" s="307">
        <f>SUM(I26:I35)</f>
        <v>0</v>
      </c>
      <c r="K36" s="321" t="s">
        <v>248</v>
      </c>
    </row>
    <row r="37" spans="1:11">
      <c r="B37" s="286" t="s">
        <v>220</v>
      </c>
      <c r="C37" s="309"/>
      <c r="D37" s="322"/>
      <c r="E37" s="323"/>
      <c r="F37" s="311" t="s">
        <v>244</v>
      </c>
      <c r="G37" s="288" t="s">
        <v>175</v>
      </c>
      <c r="H37" s="312"/>
      <c r="I37" s="289" t="s">
        <v>249</v>
      </c>
      <c r="J37" s="30"/>
    </row>
    <row r="38" spans="1:11" ht="14.25">
      <c r="B38" s="291"/>
      <c r="C38" s="314"/>
      <c r="D38" s="294"/>
      <c r="E38" s="294"/>
      <c r="F38" s="295"/>
      <c r="G38" s="296"/>
      <c r="H38" s="297"/>
      <c r="I38" s="298" t="str">
        <f>IF(G38&gt;0,F38*G38,"")</f>
        <v/>
      </c>
      <c r="J38" s="107"/>
    </row>
    <row r="39" spans="1:11" ht="14.25">
      <c r="B39" s="291"/>
      <c r="C39" s="314"/>
      <c r="D39" s="293"/>
      <c r="E39" s="314"/>
      <c r="F39" s="295"/>
      <c r="G39" s="296"/>
      <c r="H39" s="297"/>
      <c r="I39" s="298" t="str">
        <f t="shared" ref="I39:I47" si="2">IF(G39&gt;0,F39*G39,"")</f>
        <v/>
      </c>
      <c r="J39" s="107"/>
    </row>
    <row r="40" spans="1:11" ht="14.25">
      <c r="B40" s="291"/>
      <c r="C40" s="314"/>
      <c r="D40" s="291"/>
      <c r="E40" s="314"/>
      <c r="F40" s="295"/>
      <c r="G40" s="296"/>
      <c r="H40" s="297"/>
      <c r="I40" s="298" t="str">
        <f t="shared" si="2"/>
        <v/>
      </c>
      <c r="J40" s="107"/>
    </row>
    <row r="41" spans="1:11" ht="14.25">
      <c r="B41" s="291"/>
      <c r="C41" s="314"/>
      <c r="D41" s="291"/>
      <c r="E41" s="314"/>
      <c r="F41" s="295"/>
      <c r="G41" s="296"/>
      <c r="H41" s="297"/>
      <c r="I41" s="298" t="str">
        <f t="shared" si="2"/>
        <v/>
      </c>
      <c r="J41" s="316"/>
    </row>
    <row r="42" spans="1:11" ht="14.25">
      <c r="A42" s="113"/>
      <c r="B42" s="291"/>
      <c r="C42" s="314"/>
      <c r="D42" s="291"/>
      <c r="E42" s="314"/>
      <c r="F42" s="295"/>
      <c r="G42" s="296"/>
      <c r="H42" s="297"/>
      <c r="I42" s="298" t="str">
        <f t="shared" si="2"/>
        <v/>
      </c>
      <c r="J42" s="318"/>
      <c r="K42" s="113"/>
    </row>
    <row r="43" spans="1:11" ht="14.25">
      <c r="A43" s="113"/>
      <c r="B43" s="291"/>
      <c r="C43" s="314"/>
      <c r="D43" s="291"/>
      <c r="E43" s="314"/>
      <c r="F43" s="295"/>
      <c r="G43" s="296"/>
      <c r="H43" s="297"/>
      <c r="I43" s="298" t="str">
        <f t="shared" si="2"/>
        <v/>
      </c>
      <c r="J43" s="300"/>
      <c r="K43" s="113"/>
    </row>
    <row r="44" spans="1:11" ht="14.25">
      <c r="B44" s="291"/>
      <c r="C44" s="314"/>
      <c r="D44" s="291"/>
      <c r="E44" s="314"/>
      <c r="F44" s="295"/>
      <c r="G44" s="296"/>
      <c r="H44" s="297"/>
      <c r="I44" s="298" t="str">
        <f t="shared" si="2"/>
        <v/>
      </c>
      <c r="J44" s="300"/>
    </row>
    <row r="45" spans="1:11" ht="14.25">
      <c r="B45" s="291"/>
      <c r="C45" s="314"/>
      <c r="D45" s="291"/>
      <c r="E45" s="314"/>
      <c r="F45" s="295"/>
      <c r="G45" s="296"/>
      <c r="H45" s="297"/>
      <c r="I45" s="298" t="str">
        <f t="shared" si="2"/>
        <v/>
      </c>
      <c r="J45" s="306"/>
    </row>
    <row r="46" spans="1:11" ht="14.25">
      <c r="B46" s="291"/>
      <c r="C46" s="314"/>
      <c r="D46" s="291"/>
      <c r="E46" s="314"/>
      <c r="F46" s="295"/>
      <c r="G46" s="296"/>
      <c r="H46" s="297"/>
      <c r="I46" s="298" t="str">
        <f t="shared" si="2"/>
        <v/>
      </c>
      <c r="J46" s="319"/>
    </row>
    <row r="47" spans="1:11" ht="14.25">
      <c r="B47" s="291"/>
      <c r="C47" s="314"/>
      <c r="D47" s="291"/>
      <c r="E47" s="314"/>
      <c r="F47" s="295"/>
      <c r="G47" s="296"/>
      <c r="H47" s="297"/>
      <c r="I47" s="298" t="str">
        <f t="shared" si="2"/>
        <v/>
      </c>
      <c r="J47" s="306"/>
    </row>
    <row r="48" spans="1:11" ht="13.5">
      <c r="B48" s="291"/>
      <c r="C48" s="314"/>
      <c r="D48" s="291"/>
      <c r="E48" s="314"/>
      <c r="F48" s="324"/>
      <c r="G48" s="304"/>
      <c r="I48" s="30"/>
      <c r="J48" s="307">
        <f>SUM(I38:I47)</f>
        <v>0</v>
      </c>
      <c r="K48" s="321" t="s">
        <v>250</v>
      </c>
    </row>
    <row r="49" spans="1:10">
      <c r="B49" s="291"/>
      <c r="C49" s="314"/>
      <c r="D49" s="291"/>
      <c r="E49" s="314"/>
      <c r="F49" s="324"/>
    </row>
    <row r="50" spans="1:10" ht="15">
      <c r="B50" s="291"/>
      <c r="C50" s="314"/>
      <c r="D50" s="291"/>
      <c r="E50" s="314"/>
      <c r="F50" s="324"/>
      <c r="J50" s="325"/>
    </row>
    <row r="51" spans="1:10" ht="15">
      <c r="B51" s="326"/>
      <c r="F51" s="327"/>
      <c r="I51" s="34" t="s">
        <v>251</v>
      </c>
      <c r="J51" s="328">
        <f>IF(J48+J36+J24=0,"€ 0,00",J24+J36+J48)</f>
        <v>-150</v>
      </c>
    </row>
    <row r="52" spans="1:10" ht="13.5">
      <c r="B52" s="329">
        <f>'[2]HH jes'!X54</f>
        <v>9</v>
      </c>
      <c r="C52" s="191" t="s">
        <v>252</v>
      </c>
      <c r="D52" s="330">
        <f>J36</f>
        <v>0</v>
      </c>
      <c r="E52" s="331"/>
      <c r="F52" s="332">
        <f>J36/(100+B52)*B52</f>
        <v>0</v>
      </c>
    </row>
    <row r="53" spans="1:10" ht="13.5">
      <c r="B53" s="329">
        <f>'[2]HH jes'!X55</f>
        <v>21</v>
      </c>
      <c r="C53" s="191" t="s">
        <v>252</v>
      </c>
      <c r="D53" s="330">
        <f>J48</f>
        <v>0</v>
      </c>
      <c r="E53" s="331"/>
      <c r="F53" s="333">
        <f>J48/(100+B53)*B53</f>
        <v>0</v>
      </c>
    </row>
    <row r="54" spans="1:10" ht="13.5">
      <c r="B54" s="334"/>
      <c r="C54" s="191" t="s">
        <v>253</v>
      </c>
      <c r="D54" s="331"/>
      <c r="E54" s="331"/>
      <c r="F54" s="332">
        <f>F52+F53</f>
        <v>0</v>
      </c>
    </row>
    <row r="56" spans="1:10">
      <c r="B56" s="334"/>
      <c r="G56" s="279"/>
      <c r="J56" s="2"/>
    </row>
    <row r="57" spans="1:10">
      <c r="B57" s="334"/>
      <c r="G57" s="279"/>
      <c r="J57" s="2"/>
    </row>
    <row r="58" spans="1:10" ht="14.25">
      <c r="A58" s="334"/>
      <c r="B58" s="113" t="str">
        <f>IF(J51&gt;0,"Wilt U zo vriendelijk zijn om het bedrag uiterlijk:","*)U mag dit bedrag in mindering brengen of: Het bedrag is inmiddels naar U overgemaakt")</f>
        <v>*)U mag dit bedrag in mindering brengen of: Het bedrag is inmiddels naar U overgemaakt</v>
      </c>
      <c r="I58" s="335">
        <f>IF(B58="U mag dit bedrag in mindering brengen of: Het bedrag is inmiddels naar U overgemaakt","",N1)</f>
        <v>0</v>
      </c>
      <c r="J58" s="113" t="str">
        <f>IF(J51&gt;0,"aan ons over te maken","")</f>
        <v/>
      </c>
    </row>
    <row r="59" spans="1:10">
      <c r="B59" s="113"/>
      <c r="C59" s="34"/>
      <c r="F59" s="336"/>
      <c r="I59" s="30"/>
    </row>
  </sheetData>
  <sheetProtection algorithmName="SHA-512" hashValue="asVsJLVJawVuKVeNycpySkxqUj1CKpZiivN/JEJ3eEUwpnXqT2aYqFaz3LLRtMSbf/cl6fGEO5ULLJSxVouLiw==" saltValue="+BeHeVEhi1y5aS8/K9RvpQ==" spinCount="100000" sheet="1" objects="1" selectLockedCells="1" selectUnlockedCells="1"/>
  <protectedRanges>
    <protectedRange sqref="K13:K15 J11:K11 H12:I12 J14:J15 H13:H14 I14" name="Bereik1"/>
  </protectedRanges>
  <pageMargins left="0.11811023622047244" right="0.11811023622047244" top="0.19685039370078741" bottom="0.19685039370078741" header="0.31496062992125984" footer="0.31496062992125984"/>
  <pageSetup paperSize="9" orientation="portrait" horizontalDpi="0" verticalDpi="0"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C81"/>
  <sheetViews>
    <sheetView zoomScale="115" zoomScaleNormal="115" workbookViewId="0">
      <selection activeCell="B5" sqref="B5"/>
    </sheetView>
  </sheetViews>
  <sheetFormatPr defaultRowHeight="12.75"/>
  <cols>
    <col min="1" max="1" width="3.28515625" style="25" customWidth="1"/>
    <col min="3" max="3" width="18.28515625" customWidth="1"/>
    <col min="4" max="4" width="15.28515625" customWidth="1"/>
    <col min="5" max="5" width="7.85546875" customWidth="1"/>
    <col min="6" max="6" width="12.85546875" customWidth="1"/>
    <col min="7" max="7" width="3" style="113" customWidth="1"/>
    <col min="8" max="8" width="3" customWidth="1"/>
    <col min="9" max="9" width="10.85546875" customWidth="1"/>
    <col min="10" max="10" width="10.28515625" customWidth="1"/>
    <col min="14" max="14" width="2.28515625" customWidth="1"/>
    <col min="15" max="15" width="2.140625" customWidth="1"/>
    <col min="16" max="16" width="8" customWidth="1"/>
    <col min="17" max="17" width="9.28515625" customWidth="1"/>
    <col min="18" max="18" width="10.140625" customWidth="1"/>
    <col min="21" max="21" width="2.28515625" customWidth="1"/>
    <col min="22" max="22" width="2.5703125" customWidth="1"/>
    <col min="23" max="23" width="5.42578125" customWidth="1"/>
    <col min="24" max="24" width="9.85546875" customWidth="1"/>
    <col min="25" max="25" width="10.7109375" bestFit="1" customWidth="1"/>
    <col min="26" max="26" width="9.7109375" bestFit="1" customWidth="1"/>
    <col min="29" max="29" width="13" bestFit="1" customWidth="1"/>
    <col min="31" max="31" width="0.85546875" customWidth="1"/>
    <col min="33" max="33" width="1" customWidth="1"/>
    <col min="35" max="35" width="0.7109375" customWidth="1"/>
    <col min="37" max="37" width="1" customWidth="1"/>
    <col min="39" max="39" width="0.85546875" customWidth="1"/>
    <col min="41" max="41" width="0.7109375" customWidth="1"/>
    <col min="43" max="43" width="1" customWidth="1"/>
    <col min="45" max="45" width="1" customWidth="1"/>
    <col min="47" max="47" width="1" customWidth="1"/>
    <col min="49" max="49" width="1" customWidth="1"/>
    <col min="51" max="51" width="1" customWidth="1"/>
    <col min="53" max="53" width="1" customWidth="1"/>
  </cols>
  <sheetData>
    <row r="1" spans="1:55">
      <c r="A1" s="25">
        <v>21</v>
      </c>
      <c r="B1" s="2" t="s">
        <v>243</v>
      </c>
      <c r="C1" s="274">
        <v>150</v>
      </c>
      <c r="D1" s="2" t="s">
        <v>73</v>
      </c>
      <c r="AA1">
        <v>1</v>
      </c>
    </row>
    <row r="2" spans="1:55">
      <c r="A2" s="25">
        <v>9</v>
      </c>
      <c r="B2" s="2" t="s">
        <v>243</v>
      </c>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row>
    <row r="3" spans="1:55">
      <c r="AA3" s="245"/>
      <c r="AB3" s="245"/>
      <c r="AC3" s="245"/>
      <c r="AD3" s="245"/>
      <c r="AE3" s="245"/>
      <c r="AF3" s="245"/>
      <c r="AG3" s="245"/>
      <c r="AH3" s="245"/>
      <c r="AI3" s="245"/>
      <c r="AJ3" s="245"/>
      <c r="AK3" s="245"/>
      <c r="AL3" s="245"/>
      <c r="AM3" s="245"/>
      <c r="AN3" s="245"/>
      <c r="AO3" s="245"/>
      <c r="AP3" s="245"/>
      <c r="AQ3" s="245"/>
      <c r="AR3" s="245"/>
      <c r="AS3" s="245"/>
      <c r="AT3" s="245">
        <f>boeken!M64</f>
        <v>0</v>
      </c>
      <c r="AU3" s="245"/>
      <c r="AV3" s="245"/>
      <c r="AW3" s="245"/>
      <c r="AX3" s="245"/>
      <c r="AY3" s="245"/>
      <c r="AZ3" s="245"/>
      <c r="BA3" s="245"/>
      <c r="BB3" s="245"/>
      <c r="BC3" s="245"/>
    </row>
    <row r="4" spans="1:55" ht="18">
      <c r="B4" s="26" t="s">
        <v>65</v>
      </c>
      <c r="C4" s="26" t="s">
        <v>16</v>
      </c>
      <c r="D4" s="26" t="s">
        <v>66</v>
      </c>
      <c r="E4" s="26"/>
      <c r="F4" s="26" t="s">
        <v>67</v>
      </c>
      <c r="G4" s="239"/>
      <c r="H4" s="26"/>
      <c r="I4" s="239" t="s">
        <v>68</v>
      </c>
      <c r="J4" s="26" t="s">
        <v>69</v>
      </c>
      <c r="K4" s="26" t="s">
        <v>70</v>
      </c>
      <c r="L4" s="26" t="s">
        <v>71</v>
      </c>
      <c r="M4" s="239" t="s">
        <v>40</v>
      </c>
      <c r="N4" s="239"/>
      <c r="O4" s="26"/>
      <c r="P4" s="239" t="s">
        <v>68</v>
      </c>
      <c r="Q4" s="26" t="s">
        <v>69</v>
      </c>
      <c r="R4" s="26" t="s">
        <v>70</v>
      </c>
      <c r="S4" s="26" t="s">
        <v>71</v>
      </c>
      <c r="T4" s="239" t="s">
        <v>40</v>
      </c>
      <c r="U4" s="239"/>
      <c r="V4" s="26"/>
      <c r="W4" s="26" t="s">
        <v>68</v>
      </c>
      <c r="X4" s="26" t="s">
        <v>69</v>
      </c>
      <c r="Y4" s="26" t="s">
        <v>70</v>
      </c>
      <c r="Z4" s="26" t="s">
        <v>71</v>
      </c>
      <c r="AA4" s="245"/>
      <c r="AB4" s="26" t="s">
        <v>220</v>
      </c>
      <c r="AC4" s="246" t="s">
        <v>16</v>
      </c>
      <c r="AD4" s="247" t="s">
        <v>221</v>
      </c>
      <c r="AE4" s="243"/>
      <c r="AF4" s="248" t="s">
        <v>222</v>
      </c>
      <c r="AG4" s="243"/>
      <c r="AH4" s="249" t="s">
        <v>223</v>
      </c>
      <c r="AI4" s="243"/>
      <c r="AJ4" s="247" t="s">
        <v>224</v>
      </c>
      <c r="AK4" s="243"/>
      <c r="AL4" s="250" t="s">
        <v>225</v>
      </c>
      <c r="AM4" s="243"/>
      <c r="AN4" s="251" t="s">
        <v>226</v>
      </c>
      <c r="AO4" s="243"/>
      <c r="AP4" s="252" t="s">
        <v>227</v>
      </c>
      <c r="AQ4" s="243"/>
      <c r="AR4" s="253" t="s">
        <v>228</v>
      </c>
      <c r="AS4" s="243"/>
      <c r="AT4" s="254" t="s">
        <v>229</v>
      </c>
      <c r="AU4" s="243"/>
      <c r="AV4" s="255" t="s">
        <v>230</v>
      </c>
      <c r="AW4" s="243"/>
      <c r="AX4" s="406" t="s">
        <v>231</v>
      </c>
      <c r="AY4" s="243"/>
      <c r="AZ4" s="256" t="s">
        <v>442</v>
      </c>
      <c r="BA4" s="243"/>
      <c r="BB4" s="257" t="s">
        <v>232</v>
      </c>
      <c r="BC4" s="245"/>
    </row>
    <row r="5" spans="1:55" ht="12.75" customHeight="1">
      <c r="A5" s="27" t="s">
        <v>139</v>
      </c>
      <c r="B5" s="259" t="s">
        <v>65</v>
      </c>
      <c r="C5" s="260">
        <f>boeken!$K$6</f>
        <v>0</v>
      </c>
      <c r="D5" s="260">
        <f>boeken!$K$7</f>
        <v>0</v>
      </c>
      <c r="E5" s="260">
        <f>boeken!$K$8</f>
        <v>0</v>
      </c>
      <c r="F5" s="260">
        <f>boeken!$K$9</f>
        <v>0</v>
      </c>
      <c r="G5" s="262" t="s">
        <v>476</v>
      </c>
      <c r="H5" s="261" t="s">
        <v>35</v>
      </c>
      <c r="I5" s="262">
        <f>'A+B'!F241</f>
        <v>30</v>
      </c>
      <c r="J5" s="263">
        <f ca="1">'A+B'!G244</f>
        <v>45100</v>
      </c>
      <c r="K5" s="263">
        <f ca="1">'A+B'!C199</f>
        <v>45093</v>
      </c>
      <c r="L5" s="262"/>
      <c r="M5" s="262">
        <f>'A+B'!I241</f>
        <v>14.99504132231405</v>
      </c>
      <c r="N5" s="262"/>
      <c r="O5" s="261" t="s">
        <v>50</v>
      </c>
      <c r="P5" s="262">
        <f>'A+B'!F291</f>
        <v>120</v>
      </c>
      <c r="Q5" s="263">
        <f>'A+B'!G304</f>
        <v>-20</v>
      </c>
      <c r="R5" s="263">
        <f>'A+B'!C259</f>
        <v>-34</v>
      </c>
      <c r="S5" s="260"/>
      <c r="T5" s="262">
        <f>'A+B'!I291</f>
        <v>59.980165289256192</v>
      </c>
      <c r="U5" s="262"/>
      <c r="V5" s="261" t="s">
        <v>72</v>
      </c>
      <c r="W5" s="262">
        <f>C1*-1</f>
        <v>-150</v>
      </c>
      <c r="X5" s="263">
        <f>'A+B'!E208+1</f>
        <v>1</v>
      </c>
      <c r="Y5" s="263">
        <f>X5</f>
        <v>1</v>
      </c>
      <c r="Z5" s="262"/>
      <c r="AA5" s="258" t="s">
        <v>233</v>
      </c>
      <c r="AB5" s="244">
        <f>boeken!J42</f>
        <v>0</v>
      </c>
      <c r="AC5" s="267">
        <f>boeken!K6</f>
        <v>0</v>
      </c>
      <c r="AD5" s="265">
        <f>AD6*-1</f>
        <v>0</v>
      </c>
      <c r="AE5" s="265"/>
      <c r="AF5" s="265">
        <f>AF6*-1</f>
        <v>0</v>
      </c>
      <c r="AG5" s="265"/>
      <c r="AH5" s="265">
        <f>AH6*-1</f>
        <v>0</v>
      </c>
      <c r="AI5" s="265"/>
      <c r="AJ5" s="265">
        <f>AJ6*-1</f>
        <v>0</v>
      </c>
      <c r="AK5" s="265"/>
      <c r="AL5" s="265">
        <f>AL6*-1</f>
        <v>0</v>
      </c>
      <c r="AM5" s="265"/>
      <c r="AN5" s="265">
        <f>AN6*-1</f>
        <v>0</v>
      </c>
      <c r="AO5" s="265"/>
      <c r="AP5" s="265">
        <f>AP6*-1</f>
        <v>0</v>
      </c>
      <c r="AQ5" s="265"/>
      <c r="AR5" s="265">
        <f>AR6*-1</f>
        <v>0</v>
      </c>
      <c r="AS5" s="265"/>
      <c r="AT5" s="265">
        <f>AT6*-1</f>
        <v>0</v>
      </c>
      <c r="AU5" s="265"/>
      <c r="AV5" s="265">
        <f>AV6*-1</f>
        <v>0</v>
      </c>
      <c r="AW5" s="265"/>
      <c r="AX5" s="265">
        <f>AX6*-1</f>
        <v>0</v>
      </c>
      <c r="AY5" s="265"/>
      <c r="AZ5" s="265">
        <f>AZ6*-1</f>
        <v>0</v>
      </c>
      <c r="BA5" s="265"/>
      <c r="BB5" s="265">
        <f>BB6*-1</f>
        <v>0</v>
      </c>
      <c r="BC5" s="245"/>
    </row>
    <row r="6" spans="1:55" ht="12.75" customHeight="1">
      <c r="B6" s="26" t="s">
        <v>65</v>
      </c>
      <c r="C6" s="26" t="s">
        <v>16</v>
      </c>
      <c r="D6" s="26" t="s">
        <v>66</v>
      </c>
      <c r="E6" s="26"/>
      <c r="F6" s="26" t="s">
        <v>67</v>
      </c>
      <c r="G6" s="239"/>
      <c r="H6" s="26"/>
      <c r="I6" s="239" t="s">
        <v>68</v>
      </c>
      <c r="J6" s="26" t="s">
        <v>69</v>
      </c>
      <c r="K6" s="26" t="s">
        <v>70</v>
      </c>
      <c r="L6" s="26" t="s">
        <v>71</v>
      </c>
      <c r="M6" s="239" t="s">
        <v>40</v>
      </c>
      <c r="N6" s="239"/>
      <c r="O6" s="26"/>
      <c r="P6" s="239" t="s">
        <v>68</v>
      </c>
      <c r="Q6" s="26" t="s">
        <v>69</v>
      </c>
      <c r="R6" s="26" t="s">
        <v>70</v>
      </c>
      <c r="S6" s="26" t="s">
        <v>71</v>
      </c>
      <c r="T6" s="239" t="s">
        <v>40</v>
      </c>
      <c r="U6" s="239"/>
      <c r="V6" s="26"/>
      <c r="W6" s="26" t="s">
        <v>68</v>
      </c>
      <c r="X6" s="26" t="s">
        <v>69</v>
      </c>
      <c r="Y6" s="26" t="s">
        <v>70</v>
      </c>
      <c r="Z6" s="26" t="s">
        <v>71</v>
      </c>
      <c r="AA6" s="258" t="s">
        <v>15</v>
      </c>
      <c r="AB6" s="244">
        <f>boeken!L42+1</f>
        <v>1</v>
      </c>
      <c r="AC6" s="267">
        <f>AC5</f>
        <v>0</v>
      </c>
      <c r="AD6" s="266">
        <f>boeken!M45</f>
        <v>0</v>
      </c>
      <c r="AE6" s="265"/>
      <c r="AF6" s="265">
        <f>boeken!M50</f>
        <v>0</v>
      </c>
      <c r="AG6" s="265"/>
      <c r="AH6" s="265">
        <f>boeken!M52</f>
        <v>0</v>
      </c>
      <c r="AI6" s="265"/>
      <c r="AJ6" s="265">
        <f>boeken!M47</f>
        <v>0</v>
      </c>
      <c r="AK6" s="265"/>
      <c r="AL6" s="265">
        <f>boeken!M56</f>
        <v>0</v>
      </c>
      <c r="AM6" s="265"/>
      <c r="AN6" s="265">
        <f>boeken!M57</f>
        <v>0</v>
      </c>
      <c r="AO6" s="265"/>
      <c r="AP6" s="265">
        <f>boeken!M61</f>
        <v>0</v>
      </c>
      <c r="AQ6" s="265"/>
      <c r="AR6" s="265">
        <f>boeken!M62</f>
        <v>0</v>
      </c>
      <c r="AS6" s="265"/>
      <c r="AT6" s="265">
        <f>IF(AT3="j",1,IF(AT3="n",0,0))</f>
        <v>0</v>
      </c>
      <c r="AU6" s="265"/>
      <c r="AV6" s="265">
        <f>boeken!M66</f>
        <v>0</v>
      </c>
      <c r="AW6" s="265"/>
      <c r="AX6" s="265">
        <f>boeken!M70</f>
        <v>0</v>
      </c>
      <c r="AY6" s="265"/>
      <c r="AZ6" s="265">
        <f>boeken!M72</f>
        <v>0</v>
      </c>
      <c r="BA6" s="265"/>
      <c r="BB6" s="265">
        <f>boeken!M74</f>
        <v>0</v>
      </c>
      <c r="BC6" s="245"/>
    </row>
    <row r="7" spans="1:55" ht="12.75" customHeight="1">
      <c r="A7" s="25" t="s">
        <v>54</v>
      </c>
      <c r="B7" s="260" t="str">
        <f>B5</f>
        <v>factrnr</v>
      </c>
      <c r="C7" s="260">
        <f>C5</f>
        <v>0</v>
      </c>
      <c r="D7" s="260">
        <f>D5</f>
        <v>0</v>
      </c>
      <c r="E7" s="260">
        <f>E5</f>
        <v>0</v>
      </c>
      <c r="F7" s="260">
        <f>F5</f>
        <v>0</v>
      </c>
      <c r="G7" s="262" t="s">
        <v>476</v>
      </c>
      <c r="H7" s="261" t="s">
        <v>54</v>
      </c>
      <c r="I7" s="262">
        <f>AB!$F$29</f>
        <v>150</v>
      </c>
      <c r="J7" s="263">
        <f ca="1">AB!$G$49</f>
        <v>45100</v>
      </c>
      <c r="K7" s="263">
        <f ca="1">AB!$C$12</f>
        <v>45093</v>
      </c>
      <c r="L7" s="262"/>
      <c r="M7" s="262">
        <f>AB!$I$29</f>
        <v>0</v>
      </c>
      <c r="N7" s="262"/>
      <c r="O7" s="264"/>
      <c r="P7" s="264"/>
      <c r="Q7" s="264"/>
      <c r="R7" s="264"/>
      <c r="S7" s="264"/>
      <c r="T7" s="264"/>
      <c r="U7" s="262"/>
      <c r="V7" s="261" t="s">
        <v>72</v>
      </c>
      <c r="W7" s="262">
        <f>C1*-1</f>
        <v>-150</v>
      </c>
      <c r="X7" s="263">
        <f>X5</f>
        <v>1</v>
      </c>
      <c r="Y7" s="263">
        <f>Y5</f>
        <v>1</v>
      </c>
      <c r="Z7" s="262"/>
      <c r="AA7" s="245"/>
      <c r="AB7" s="245"/>
      <c r="AC7" s="245"/>
      <c r="AD7" s="245"/>
      <c r="AE7" s="245"/>
      <c r="AF7" s="245"/>
      <c r="AG7" s="245"/>
      <c r="AH7" s="245"/>
      <c r="AI7" s="245"/>
      <c r="AJ7" s="245"/>
      <c r="AK7" s="245"/>
      <c r="AL7" s="245"/>
      <c r="AM7" s="245"/>
      <c r="AN7" s="245"/>
      <c r="AO7" s="245"/>
      <c r="AP7" s="245"/>
      <c r="AQ7" s="245"/>
      <c r="AR7" s="245"/>
      <c r="AS7" s="245"/>
      <c r="AT7" s="245"/>
      <c r="AU7" s="245"/>
      <c r="AV7" s="245"/>
      <c r="AW7" s="245"/>
      <c r="AX7" s="245"/>
      <c r="AY7" s="245"/>
      <c r="AZ7" s="245"/>
      <c r="BA7" s="245"/>
      <c r="BB7" s="245"/>
      <c r="BC7" s="245"/>
    </row>
    <row r="8" spans="1:55" ht="12.75" customHeight="1">
      <c r="G8"/>
      <c r="O8" s="240"/>
      <c r="P8" s="240"/>
      <c r="Q8" s="240"/>
      <c r="R8" s="240"/>
      <c r="S8" s="240"/>
      <c r="T8" s="240"/>
      <c r="U8" s="240"/>
      <c r="V8" s="240"/>
      <c r="W8" s="240"/>
      <c r="X8" s="240"/>
      <c r="Y8" s="240"/>
      <c r="Z8" s="240"/>
      <c r="AA8" s="245"/>
      <c r="AB8" s="245"/>
      <c r="AC8" s="245"/>
      <c r="AD8" s="245"/>
      <c r="AE8" s="245"/>
      <c r="AF8" s="245"/>
      <c r="AG8" s="245"/>
      <c r="AH8" s="245"/>
      <c r="AI8" s="245"/>
      <c r="AJ8" s="245"/>
      <c r="AK8" s="245"/>
      <c r="AL8" s="245"/>
      <c r="AM8" s="245"/>
      <c r="AN8" s="245"/>
      <c r="AO8" s="245"/>
      <c r="AP8" s="245"/>
      <c r="AQ8" s="245"/>
      <c r="AR8" s="245"/>
      <c r="AS8" s="245"/>
      <c r="AT8" s="245"/>
      <c r="AU8" s="245"/>
      <c r="AV8" s="245"/>
      <c r="AW8" s="245"/>
      <c r="AX8" s="245"/>
      <c r="AY8" s="245"/>
      <c r="AZ8" s="245"/>
      <c r="BA8" s="245"/>
      <c r="BB8" s="245"/>
      <c r="BC8" s="245"/>
    </row>
    <row r="9" spans="1:55" ht="12.75" customHeight="1">
      <c r="G9"/>
      <c r="O9" s="240"/>
      <c r="P9" s="240"/>
      <c r="Q9" s="240"/>
      <c r="R9" s="240"/>
      <c r="S9" s="240"/>
      <c r="T9" s="240"/>
      <c r="U9" s="240"/>
      <c r="V9" s="240"/>
      <c r="W9" s="240"/>
      <c r="X9" s="240"/>
      <c r="Y9" s="240"/>
      <c r="Z9" s="240"/>
    </row>
    <row r="10" spans="1:55">
      <c r="B10" s="26" t="s">
        <v>65</v>
      </c>
      <c r="C10" s="26" t="s">
        <v>16</v>
      </c>
      <c r="D10" s="26" t="s">
        <v>66</v>
      </c>
      <c r="E10" s="26"/>
      <c r="F10" s="26" t="s">
        <v>67</v>
      </c>
      <c r="G10" s="239"/>
      <c r="H10" s="26"/>
      <c r="I10" s="239" t="s">
        <v>68</v>
      </c>
      <c r="J10" s="26" t="s">
        <v>69</v>
      </c>
      <c r="K10" s="26" t="s">
        <v>70</v>
      </c>
      <c r="L10" s="26" t="s">
        <v>71</v>
      </c>
      <c r="M10" s="239" t="s">
        <v>40</v>
      </c>
      <c r="N10" s="239"/>
    </row>
    <row r="11" spans="1:55">
      <c r="A11" s="25" t="s">
        <v>138</v>
      </c>
      <c r="B11" s="260" t="str">
        <f>B7</f>
        <v>factrnr</v>
      </c>
      <c r="C11" s="260">
        <f>C7</f>
        <v>0</v>
      </c>
      <c r="D11" s="260">
        <f>D7</f>
        <v>0</v>
      </c>
      <c r="E11" s="260">
        <f>E7</f>
        <v>0</v>
      </c>
      <c r="F11" s="260">
        <f>F7</f>
        <v>0</v>
      </c>
      <c r="G11" s="113" t="s">
        <v>476</v>
      </c>
      <c r="H11" s="261" t="s">
        <v>140</v>
      </c>
      <c r="I11" s="262">
        <f>'1 dag'!BL33</f>
        <v>0</v>
      </c>
      <c r="J11" s="263">
        <f>'1 dag'!BO55</f>
        <v>-3</v>
      </c>
      <c r="K11" s="263">
        <f>'1 dag'!BI21</f>
        <v>0</v>
      </c>
      <c r="L11" s="262"/>
      <c r="M11" s="262">
        <f>'1 dag'!BO33</f>
        <v>0</v>
      </c>
      <c r="N11" s="241"/>
    </row>
    <row r="15" spans="1:55">
      <c r="J15" s="15"/>
      <c r="K15" s="28"/>
      <c r="M15" s="15"/>
      <c r="N15" s="15"/>
      <c r="O15" s="15"/>
    </row>
    <row r="16" spans="1:55">
      <c r="A16"/>
    </row>
    <row r="17" spans="1:1">
      <c r="A17"/>
    </row>
    <row r="18" spans="1:1">
      <c r="A18"/>
    </row>
    <row r="19" spans="1:1">
      <c r="A19"/>
    </row>
    <row r="20" spans="1:1">
      <c r="A20"/>
    </row>
    <row r="21" spans="1:1">
      <c r="A21"/>
    </row>
    <row r="22" spans="1:1">
      <c r="A22"/>
    </row>
    <row r="23" spans="1:1">
      <c r="A23"/>
    </row>
    <row r="24" spans="1:1">
      <c r="A24"/>
    </row>
    <row r="25" spans="1:1">
      <c r="A25"/>
    </row>
    <row r="26" spans="1:1">
      <c r="A26"/>
    </row>
    <row r="27" spans="1:1">
      <c r="A27"/>
    </row>
    <row r="28" spans="1:1">
      <c r="A28"/>
    </row>
    <row r="29" spans="1:1">
      <c r="A29"/>
    </row>
    <row r="30" spans="1:1">
      <c r="A30"/>
    </row>
    <row r="31" spans="1:1">
      <c r="A31"/>
    </row>
    <row r="32" spans="1:1">
      <c r="A32"/>
    </row>
    <row r="33" spans="1:1">
      <c r="A33"/>
    </row>
    <row r="34" spans="1:1">
      <c r="A34"/>
    </row>
    <row r="35" spans="1:1">
      <c r="A35"/>
    </row>
    <row r="36" spans="1:1">
      <c r="A36"/>
    </row>
    <row r="37" spans="1:1">
      <c r="A37"/>
    </row>
    <row r="38" spans="1:1">
      <c r="A38"/>
    </row>
    <row r="39" spans="1:1">
      <c r="A39"/>
    </row>
    <row r="40" spans="1:1">
      <c r="A40"/>
    </row>
    <row r="41" spans="1:1">
      <c r="A41"/>
    </row>
    <row r="42" spans="1:1">
      <c r="A42"/>
    </row>
    <row r="43" spans="1:1">
      <c r="A43"/>
    </row>
    <row r="44" spans="1:1">
      <c r="A44"/>
    </row>
    <row r="45" spans="1:1">
      <c r="A45"/>
    </row>
    <row r="46" spans="1:1">
      <c r="A46"/>
    </row>
    <row r="47" spans="1:1">
      <c r="A47"/>
    </row>
    <row r="48" spans="1:1">
      <c r="A48"/>
    </row>
    <row r="49" spans="1:1">
      <c r="A49"/>
    </row>
    <row r="50" spans="1:1">
      <c r="A50"/>
    </row>
    <row r="51" spans="1:1">
      <c r="A51"/>
    </row>
    <row r="52" spans="1:1">
      <c r="A52"/>
    </row>
    <row r="53" spans="1:1">
      <c r="A53"/>
    </row>
    <row r="54" spans="1:1">
      <c r="A54"/>
    </row>
    <row r="55" spans="1:1">
      <c r="A55"/>
    </row>
    <row r="56" spans="1:1">
      <c r="A56"/>
    </row>
    <row r="57" spans="1:1">
      <c r="A57"/>
    </row>
    <row r="58" spans="1:1">
      <c r="A58"/>
    </row>
    <row r="59" spans="1:1">
      <c r="A59"/>
    </row>
    <row r="60" spans="1:1">
      <c r="A60"/>
    </row>
    <row r="61" spans="1:1">
      <c r="A61"/>
    </row>
    <row r="62" spans="1:1">
      <c r="A62"/>
    </row>
    <row r="63" spans="1:1">
      <c r="A63"/>
    </row>
    <row r="64" spans="1:1">
      <c r="A64"/>
    </row>
    <row r="65" spans="1:1">
      <c r="A65"/>
    </row>
    <row r="66" spans="1:1">
      <c r="A66"/>
    </row>
    <row r="67" spans="1:1">
      <c r="A67"/>
    </row>
    <row r="68" spans="1:1">
      <c r="A68"/>
    </row>
    <row r="69" spans="1:1">
      <c r="A69"/>
    </row>
    <row r="70" spans="1:1">
      <c r="A70"/>
    </row>
    <row r="71" spans="1:1">
      <c r="A71"/>
    </row>
    <row r="72" spans="1:1">
      <c r="A72"/>
    </row>
    <row r="73" spans="1:1">
      <c r="A73"/>
    </row>
    <row r="74" spans="1:1">
      <c r="A74"/>
    </row>
    <row r="75" spans="1:1">
      <c r="A75"/>
    </row>
    <row r="76" spans="1:1">
      <c r="A76"/>
    </row>
    <row r="77" spans="1:1">
      <c r="A77"/>
    </row>
    <row r="78" spans="1:1">
      <c r="A78"/>
    </row>
    <row r="79" spans="1:1">
      <c r="A79"/>
    </row>
    <row r="80" spans="1:1">
      <c r="A80"/>
    </row>
    <row r="81" spans="1:1">
      <c r="A81"/>
    </row>
  </sheetData>
  <sheetProtection algorithmName="SHA-512" hashValue="8SNp5BoG9mW6FDnP2TCYREmBJ64cAXeOg94z+nukgiPw6XvjjuepJ2BFr4htbSijP20K115AUdKZAKUfm9wUtw==" saltValue="2mZqi8DoC0M/wQn7H/sq0w==" spinCount="100000" sheet="1" objects="1" scenarios="1" selectLockedCells="1" selectUnlockedCells="1"/>
  <phoneticPr fontId="2" type="noConversion"/>
  <pageMargins left="0.7" right="0.7" top="0.75" bottom="0.75" header="0.3" footer="0.3"/>
  <pageSetup paperSize="9" orientation="portrait" verticalDpi="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F38B1-A593-4D54-A024-1A4F0306C6DE}">
  <dimension ref="A1:AH84"/>
  <sheetViews>
    <sheetView tabSelected="1" zoomScaleNormal="100" workbookViewId="0"/>
  </sheetViews>
  <sheetFormatPr defaultRowHeight="12.75"/>
  <sheetData>
    <row r="1" spans="1:34">
      <c r="A1" s="347"/>
      <c r="B1" s="347"/>
      <c r="C1" s="347"/>
      <c r="D1" s="347"/>
      <c r="E1" s="347"/>
      <c r="F1" s="347"/>
      <c r="G1" s="347"/>
      <c r="H1" s="347"/>
      <c r="I1" s="347"/>
      <c r="J1" s="347"/>
      <c r="K1" s="347"/>
      <c r="L1" s="347"/>
      <c r="M1" s="347"/>
      <c r="N1" s="347"/>
      <c r="O1" s="347"/>
      <c r="P1" s="347"/>
      <c r="Q1" s="347"/>
      <c r="R1" s="347"/>
      <c r="S1" s="347"/>
      <c r="T1" s="347"/>
      <c r="U1" s="347"/>
      <c r="V1" s="347"/>
      <c r="W1" s="347"/>
      <c r="X1" s="347"/>
      <c r="Y1" s="347"/>
      <c r="Z1" s="347"/>
      <c r="AA1" s="347"/>
      <c r="AB1" s="347"/>
      <c r="AC1" s="347"/>
      <c r="AD1" s="347"/>
      <c r="AE1" s="347"/>
      <c r="AF1" s="347"/>
      <c r="AG1" s="347"/>
      <c r="AH1" s="347"/>
    </row>
    <row r="2" spans="1:34">
      <c r="A2" s="347"/>
      <c r="B2" s="347"/>
      <c r="C2" s="347"/>
      <c r="D2" s="347"/>
      <c r="E2" s="347"/>
      <c r="F2" s="347"/>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c r="AF2" s="347"/>
      <c r="AG2" s="347"/>
      <c r="AH2" s="347"/>
    </row>
    <row r="3" spans="1:34">
      <c r="A3" s="347"/>
      <c r="B3" s="347"/>
      <c r="C3" s="347"/>
      <c r="D3" s="347"/>
      <c r="E3" s="347"/>
      <c r="F3" s="347"/>
      <c r="G3" s="347"/>
      <c r="H3" s="347"/>
      <c r="I3" s="347"/>
      <c r="J3" s="347"/>
      <c r="K3" s="347"/>
      <c r="L3" s="347"/>
      <c r="M3" s="347"/>
      <c r="N3" s="347"/>
      <c r="O3" s="347"/>
      <c r="P3" s="347"/>
      <c r="Q3" s="347"/>
      <c r="R3" s="347"/>
      <c r="S3" s="347"/>
      <c r="T3" s="347"/>
      <c r="U3" s="347"/>
      <c r="V3" s="347"/>
      <c r="W3" s="347"/>
      <c r="X3" s="347"/>
      <c r="Y3" s="347"/>
      <c r="Z3" s="347"/>
      <c r="AA3" s="347"/>
      <c r="AB3" s="347"/>
      <c r="AC3" s="347"/>
      <c r="AD3" s="347"/>
      <c r="AE3" s="347"/>
      <c r="AF3" s="347"/>
      <c r="AG3" s="347"/>
      <c r="AH3" s="347"/>
    </row>
    <row r="4" spans="1:34">
      <c r="A4" s="347"/>
      <c r="B4" s="347"/>
      <c r="C4" s="347"/>
      <c r="D4" s="347"/>
      <c r="E4" s="347"/>
      <c r="F4" s="347"/>
      <c r="G4" s="347"/>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row>
    <row r="5" spans="1:34">
      <c r="A5" s="347"/>
      <c r="B5" s="347"/>
      <c r="C5" s="347"/>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row>
    <row r="6" spans="1:34">
      <c r="A6" s="347"/>
      <c r="B6" s="347"/>
      <c r="C6" s="347"/>
      <c r="D6" s="347"/>
      <c r="E6" s="347"/>
      <c r="F6" s="347"/>
      <c r="G6" s="347"/>
      <c r="H6" s="347"/>
      <c r="I6" s="347"/>
      <c r="J6" s="347"/>
      <c r="K6" s="347"/>
      <c r="L6" s="347"/>
      <c r="M6" s="347"/>
      <c r="N6" s="347"/>
      <c r="O6" s="347"/>
      <c r="P6" s="347"/>
      <c r="Q6" s="347"/>
      <c r="R6" s="347"/>
      <c r="S6" s="347"/>
      <c r="T6" s="347"/>
      <c r="U6" s="347"/>
      <c r="V6" s="347"/>
      <c r="W6" s="347"/>
      <c r="X6" s="347"/>
      <c r="Y6" s="347"/>
      <c r="Z6" s="347"/>
      <c r="AA6" s="347"/>
      <c r="AB6" s="347"/>
      <c r="AC6" s="347"/>
      <c r="AD6" s="347"/>
      <c r="AE6" s="347"/>
      <c r="AF6" s="347"/>
      <c r="AG6" s="347"/>
      <c r="AH6" s="347"/>
    </row>
    <row r="7" spans="1:34">
      <c r="A7" s="347"/>
      <c r="B7" s="347"/>
      <c r="C7" s="347"/>
      <c r="D7" s="347"/>
      <c r="E7" s="347"/>
      <c r="F7" s="347"/>
      <c r="G7" s="347"/>
      <c r="H7" s="347"/>
      <c r="I7" s="347"/>
      <c r="J7" s="347"/>
      <c r="K7" s="347"/>
      <c r="L7" s="347"/>
      <c r="M7" s="347"/>
      <c r="N7" s="347"/>
      <c r="O7" s="347"/>
      <c r="P7" s="347"/>
      <c r="Q7" s="347"/>
      <c r="R7" s="347"/>
      <c r="S7" s="347"/>
      <c r="T7" s="347"/>
      <c r="U7" s="347"/>
      <c r="V7" s="347"/>
      <c r="W7" s="347"/>
      <c r="X7" s="347"/>
      <c r="Y7" s="347"/>
      <c r="Z7" s="347"/>
      <c r="AA7" s="347"/>
      <c r="AB7" s="347"/>
      <c r="AC7" s="347"/>
      <c r="AD7" s="347"/>
      <c r="AE7" s="347"/>
      <c r="AF7" s="347"/>
      <c r="AG7" s="347"/>
      <c r="AH7" s="347"/>
    </row>
    <row r="8" spans="1:34">
      <c r="A8" s="347"/>
      <c r="B8" s="347"/>
      <c r="C8" s="347"/>
      <c r="D8" s="347"/>
      <c r="E8" s="347"/>
      <c r="F8" s="347"/>
      <c r="G8" s="347"/>
      <c r="H8" s="347"/>
      <c r="I8" s="347"/>
      <c r="J8" s="347"/>
      <c r="K8" s="347"/>
      <c r="L8" s="347"/>
      <c r="M8" s="347"/>
      <c r="N8" s="347"/>
      <c r="O8" s="347"/>
      <c r="P8" s="347"/>
      <c r="Q8" s="347"/>
      <c r="R8" s="347"/>
      <c r="S8" s="347"/>
      <c r="T8" s="347"/>
      <c r="U8" s="347"/>
      <c r="V8" s="347"/>
      <c r="W8" s="347"/>
      <c r="X8" s="347"/>
      <c r="Y8" s="347"/>
      <c r="Z8" s="347"/>
      <c r="AA8" s="347"/>
      <c r="AB8" s="347"/>
      <c r="AC8" s="347"/>
      <c r="AD8" s="347"/>
      <c r="AE8" s="347"/>
      <c r="AF8" s="347"/>
      <c r="AG8" s="347"/>
      <c r="AH8" s="347"/>
    </row>
    <row r="9" spans="1:34">
      <c r="A9" s="347"/>
      <c r="B9" s="347"/>
      <c r="C9" s="347"/>
      <c r="D9" s="347"/>
      <c r="E9" s="347"/>
      <c r="F9" s="347"/>
      <c r="G9" s="347"/>
      <c r="H9" s="347"/>
      <c r="I9" s="347"/>
      <c r="J9" s="347"/>
      <c r="K9" s="347"/>
      <c r="L9" s="347"/>
      <c r="M9" s="347"/>
      <c r="N9" s="347"/>
      <c r="O9" s="347"/>
      <c r="P9" s="347"/>
      <c r="Q9" s="347"/>
      <c r="R9" s="347"/>
      <c r="S9" s="347"/>
      <c r="T9" s="347"/>
      <c r="U9" s="347"/>
      <c r="V9" s="347"/>
      <c r="W9" s="347"/>
      <c r="X9" s="347"/>
      <c r="Y9" s="347"/>
      <c r="Z9" s="347"/>
      <c r="AA9" s="347"/>
      <c r="AB9" s="347"/>
      <c r="AC9" s="347"/>
      <c r="AD9" s="347"/>
      <c r="AE9" s="347"/>
      <c r="AF9" s="347"/>
      <c r="AG9" s="347"/>
      <c r="AH9" s="347"/>
    </row>
    <row r="10" spans="1:34">
      <c r="A10" s="347"/>
      <c r="B10" s="347"/>
      <c r="C10" s="347"/>
      <c r="D10" s="347"/>
      <c r="E10" s="347"/>
      <c r="F10" s="347"/>
      <c r="G10" s="347"/>
      <c r="H10" s="347"/>
      <c r="I10" s="347"/>
      <c r="J10" s="347"/>
      <c r="K10" s="347"/>
      <c r="L10" s="347"/>
      <c r="M10" s="347"/>
      <c r="N10" s="347"/>
      <c r="O10" s="347"/>
      <c r="P10" s="347"/>
      <c r="Q10" s="347"/>
      <c r="R10" s="347"/>
      <c r="S10" s="347"/>
      <c r="T10" s="347"/>
      <c r="U10" s="347"/>
      <c r="V10" s="347"/>
      <c r="W10" s="347"/>
      <c r="X10" s="347"/>
      <c r="Y10" s="347"/>
      <c r="Z10" s="347"/>
      <c r="AA10" s="347"/>
      <c r="AB10" s="347"/>
      <c r="AC10" s="347"/>
      <c r="AD10" s="347"/>
      <c r="AE10" s="347"/>
      <c r="AF10" s="347"/>
      <c r="AG10" s="347"/>
      <c r="AH10" s="347"/>
    </row>
    <row r="11" spans="1:34">
      <c r="A11" s="347"/>
      <c r="B11" s="347"/>
      <c r="C11" s="347"/>
      <c r="D11" s="347"/>
      <c r="E11" s="347"/>
      <c r="F11" s="347"/>
      <c r="G11" s="347"/>
      <c r="H11" s="347"/>
      <c r="I11" s="347"/>
      <c r="J11" s="347"/>
      <c r="K11" s="347"/>
      <c r="L11" s="347"/>
      <c r="M11" s="347"/>
      <c r="N11" s="347"/>
      <c r="O11" s="347"/>
      <c r="P11" s="347"/>
      <c r="Q11" s="347"/>
      <c r="R11" s="347"/>
      <c r="S11" s="347"/>
      <c r="T11" s="347"/>
      <c r="U11" s="347"/>
      <c r="V11" s="347"/>
      <c r="W11" s="347"/>
      <c r="X11" s="347"/>
      <c r="Y11" s="347"/>
      <c r="Z11" s="347"/>
      <c r="AA11" s="347"/>
      <c r="AB11" s="347"/>
      <c r="AC11" s="347"/>
      <c r="AD11" s="347"/>
      <c r="AE11" s="347"/>
      <c r="AF11" s="347"/>
      <c r="AG11" s="347"/>
      <c r="AH11" s="347"/>
    </row>
    <row r="12" spans="1:34">
      <c r="A12" s="347"/>
      <c r="B12" s="347"/>
      <c r="C12" s="347"/>
      <c r="D12" s="347"/>
      <c r="E12" s="347"/>
      <c r="F12" s="347"/>
      <c r="G12" s="347"/>
      <c r="H12" s="347"/>
      <c r="I12" s="347"/>
      <c r="J12" s="347"/>
      <c r="K12" s="347"/>
      <c r="L12" s="347"/>
      <c r="M12" s="347"/>
      <c r="N12" s="347"/>
      <c r="O12" s="347"/>
      <c r="P12" s="347"/>
      <c r="Q12" s="347"/>
      <c r="R12" s="347"/>
      <c r="S12" s="347"/>
      <c r="T12" s="347"/>
      <c r="U12" s="347"/>
      <c r="V12" s="347"/>
      <c r="W12" s="347"/>
      <c r="X12" s="347"/>
      <c r="Y12" s="347"/>
      <c r="Z12" s="347"/>
      <c r="AA12" s="347"/>
      <c r="AB12" s="347"/>
      <c r="AC12" s="347"/>
      <c r="AD12" s="347"/>
      <c r="AE12" s="347"/>
      <c r="AF12" s="347"/>
      <c r="AG12" s="347"/>
      <c r="AH12" s="347"/>
    </row>
    <row r="13" spans="1:34">
      <c r="A13" s="347"/>
      <c r="B13" s="347"/>
      <c r="C13" s="347"/>
      <c r="D13" s="347"/>
      <c r="E13" s="347"/>
      <c r="F13" s="347"/>
      <c r="G13" s="347"/>
      <c r="H13" s="347"/>
      <c r="I13" s="347"/>
      <c r="J13" s="347"/>
      <c r="K13" s="347"/>
      <c r="L13" s="347"/>
      <c r="M13" s="347"/>
      <c r="N13" s="347"/>
      <c r="O13" s="347"/>
      <c r="P13" s="347"/>
      <c r="Q13" s="347"/>
      <c r="R13" s="347"/>
      <c r="S13" s="347"/>
      <c r="T13" s="347"/>
      <c r="U13" s="347"/>
      <c r="V13" s="347"/>
      <c r="W13" s="347"/>
      <c r="X13" s="347"/>
      <c r="Y13" s="347"/>
      <c r="Z13" s="347"/>
      <c r="AA13" s="347"/>
      <c r="AB13" s="347"/>
      <c r="AC13" s="347"/>
      <c r="AD13" s="347"/>
      <c r="AE13" s="347"/>
      <c r="AF13" s="347"/>
      <c r="AG13" s="347"/>
      <c r="AH13" s="347"/>
    </row>
    <row r="14" spans="1:34">
      <c r="A14" s="347"/>
      <c r="B14" s="347"/>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c r="AF14" s="347"/>
      <c r="AG14" s="347"/>
      <c r="AH14" s="347"/>
    </row>
    <row r="15" spans="1:34">
      <c r="A15" s="347"/>
      <c r="B15" s="347"/>
      <c r="C15" s="347"/>
      <c r="D15" s="347"/>
      <c r="E15" s="347"/>
      <c r="F15" s="347"/>
      <c r="G15" s="347"/>
      <c r="H15" s="347"/>
      <c r="I15" s="347"/>
      <c r="J15" s="347"/>
      <c r="K15" s="347"/>
      <c r="L15" s="347"/>
      <c r="M15" s="347"/>
      <c r="N15" s="347"/>
      <c r="O15" s="347"/>
      <c r="P15" s="347"/>
      <c r="Q15" s="347"/>
      <c r="R15" s="347"/>
      <c r="S15" s="347"/>
      <c r="T15" s="347"/>
      <c r="U15" s="347"/>
      <c r="V15" s="347"/>
      <c r="W15" s="347"/>
      <c r="X15" s="347"/>
      <c r="Y15" s="347"/>
      <c r="Z15" s="347"/>
      <c r="AA15" s="347"/>
      <c r="AB15" s="347"/>
      <c r="AC15" s="347"/>
      <c r="AD15" s="347"/>
      <c r="AE15" s="347"/>
      <c r="AF15" s="347"/>
      <c r="AG15" s="347"/>
      <c r="AH15" s="347"/>
    </row>
    <row r="16" spans="1:34">
      <c r="A16" s="347"/>
      <c r="B16" s="347"/>
      <c r="C16" s="347"/>
      <c r="D16" s="347"/>
      <c r="E16" s="347"/>
      <c r="F16" s="347"/>
      <c r="G16" s="347"/>
      <c r="H16" s="347"/>
      <c r="I16" s="347"/>
      <c r="J16" s="347"/>
      <c r="K16" s="347"/>
      <c r="L16" s="347"/>
      <c r="M16" s="347"/>
      <c r="N16" s="347"/>
      <c r="O16" s="347"/>
      <c r="P16" s="347"/>
      <c r="Q16" s="347"/>
      <c r="R16" s="347"/>
      <c r="S16" s="347"/>
      <c r="T16" s="347"/>
      <c r="U16" s="347"/>
      <c r="V16" s="347"/>
      <c r="W16" s="347"/>
      <c r="X16" s="347"/>
      <c r="Y16" s="347"/>
      <c r="Z16" s="347"/>
      <c r="AA16" s="347"/>
      <c r="AB16" s="347"/>
      <c r="AC16" s="347"/>
      <c r="AD16" s="347"/>
      <c r="AE16" s="347"/>
      <c r="AF16" s="347"/>
      <c r="AG16" s="347"/>
      <c r="AH16" s="347"/>
    </row>
    <row r="17" spans="1:34">
      <c r="A17" s="347"/>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347"/>
      <c r="AE17" s="347"/>
      <c r="AF17" s="347"/>
      <c r="AG17" s="347"/>
      <c r="AH17" s="347"/>
    </row>
    <row r="18" spans="1:34">
      <c r="A18" s="347"/>
      <c r="B18" s="347"/>
      <c r="C18" s="347"/>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row>
    <row r="19" spans="1:34">
      <c r="A19" s="347"/>
      <c r="B19" s="347"/>
      <c r="C19" s="347"/>
      <c r="D19" s="347"/>
      <c r="E19" s="347"/>
      <c r="F19" s="347"/>
      <c r="G19" s="347"/>
      <c r="H19" s="347"/>
      <c r="I19" s="347"/>
      <c r="J19" s="347"/>
      <c r="K19" s="347"/>
      <c r="L19" s="347"/>
      <c r="M19" s="347"/>
      <c r="N19" s="347"/>
      <c r="O19" s="347"/>
      <c r="P19" s="347"/>
      <c r="Q19" s="347"/>
      <c r="R19" s="347"/>
      <c r="S19" s="347"/>
      <c r="T19" s="347"/>
      <c r="U19" s="347"/>
      <c r="V19" s="347"/>
      <c r="W19" s="347"/>
      <c r="X19" s="347"/>
      <c r="Y19" s="347"/>
      <c r="Z19" s="347"/>
      <c r="AA19" s="347"/>
      <c r="AB19" s="347"/>
      <c r="AC19" s="347"/>
      <c r="AD19" s="347"/>
      <c r="AE19" s="347"/>
      <c r="AF19" s="347"/>
      <c r="AG19" s="347"/>
      <c r="AH19" s="347"/>
    </row>
    <row r="20" spans="1:34">
      <c r="A20" s="347"/>
      <c r="B20" s="347"/>
      <c r="C20" s="347"/>
      <c r="D20" s="347"/>
      <c r="E20" s="347"/>
      <c r="F20" s="347"/>
      <c r="G20" s="347"/>
      <c r="H20" s="347"/>
      <c r="I20" s="347"/>
      <c r="J20" s="347"/>
      <c r="K20" s="347"/>
      <c r="L20" s="347"/>
      <c r="M20" s="347"/>
      <c r="N20" s="347"/>
      <c r="O20" s="347"/>
      <c r="P20" s="347"/>
      <c r="Q20" s="347"/>
      <c r="R20" s="347"/>
      <c r="S20" s="347"/>
      <c r="T20" s="347"/>
      <c r="U20" s="347"/>
      <c r="V20" s="347"/>
      <c r="W20" s="347"/>
      <c r="X20" s="347"/>
      <c r="Y20" s="347"/>
      <c r="Z20" s="347"/>
      <c r="AA20" s="347"/>
      <c r="AB20" s="347"/>
      <c r="AC20" s="347"/>
      <c r="AD20" s="347"/>
      <c r="AE20" s="347"/>
      <c r="AF20" s="347"/>
      <c r="AG20" s="347"/>
      <c r="AH20" s="347"/>
    </row>
    <row r="21" spans="1:34">
      <c r="A21" s="347"/>
      <c r="B21" s="347"/>
      <c r="C21" s="347"/>
      <c r="D21" s="347"/>
      <c r="E21" s="347"/>
      <c r="F21" s="347"/>
      <c r="G21" s="347"/>
      <c r="H21" s="347"/>
      <c r="I21" s="347"/>
      <c r="J21" s="347"/>
      <c r="K21" s="347"/>
      <c r="L21" s="347"/>
      <c r="M21" s="347"/>
      <c r="N21" s="347"/>
      <c r="O21" s="347"/>
      <c r="P21" s="347"/>
      <c r="Q21" s="347"/>
      <c r="R21" s="347"/>
      <c r="S21" s="347"/>
      <c r="T21" s="347"/>
      <c r="U21" s="347"/>
      <c r="V21" s="347"/>
      <c r="W21" s="347"/>
      <c r="X21" s="347"/>
      <c r="Y21" s="347"/>
      <c r="Z21" s="347"/>
      <c r="AA21" s="347"/>
      <c r="AB21" s="347"/>
      <c r="AC21" s="347"/>
      <c r="AD21" s="347"/>
      <c r="AE21" s="347"/>
      <c r="AF21" s="347"/>
      <c r="AG21" s="347"/>
      <c r="AH21" s="347"/>
    </row>
    <row r="22" spans="1:34">
      <c r="A22" s="347"/>
      <c r="B22" s="347"/>
      <c r="C22" s="347"/>
      <c r="D22" s="347"/>
      <c r="E22" s="347"/>
      <c r="F22" s="347"/>
      <c r="G22" s="347"/>
      <c r="H22" s="347"/>
      <c r="I22" s="347"/>
      <c r="J22" s="347"/>
      <c r="K22" s="347"/>
      <c r="L22" s="347"/>
      <c r="M22" s="347"/>
      <c r="N22" s="347"/>
      <c r="O22" s="347"/>
      <c r="P22" s="347"/>
      <c r="Q22" s="347"/>
      <c r="R22" s="347"/>
      <c r="S22" s="347"/>
      <c r="T22" s="347"/>
      <c r="U22" s="347"/>
      <c r="V22" s="347"/>
      <c r="W22" s="347"/>
      <c r="X22" s="347"/>
      <c r="Y22" s="347"/>
      <c r="Z22" s="347"/>
      <c r="AA22" s="347"/>
      <c r="AB22" s="347"/>
      <c r="AC22" s="347"/>
      <c r="AD22" s="347"/>
      <c r="AE22" s="347"/>
      <c r="AF22" s="347"/>
      <c r="AG22" s="347"/>
      <c r="AH22" s="347"/>
    </row>
    <row r="23" spans="1:34">
      <c r="A23" s="347"/>
      <c r="B23" s="347"/>
      <c r="C23" s="347"/>
      <c r="D23" s="347"/>
      <c r="E23" s="347"/>
      <c r="F23" s="347"/>
      <c r="G23" s="347"/>
      <c r="H23" s="347"/>
      <c r="I23" s="347"/>
      <c r="J23" s="347"/>
      <c r="K23" s="347"/>
      <c r="L23" s="347"/>
      <c r="M23" s="347"/>
      <c r="N23" s="347"/>
      <c r="O23" s="347"/>
      <c r="P23" s="347"/>
      <c r="Q23" s="347"/>
      <c r="R23" s="347"/>
      <c r="S23" s="347"/>
      <c r="T23" s="347"/>
      <c r="U23" s="347"/>
      <c r="V23" s="347"/>
      <c r="W23" s="347"/>
      <c r="X23" s="347"/>
      <c r="Y23" s="347"/>
      <c r="Z23" s="347"/>
      <c r="AA23" s="347"/>
      <c r="AB23" s="347"/>
      <c r="AC23" s="347"/>
      <c r="AD23" s="347"/>
      <c r="AE23" s="347"/>
      <c r="AF23" s="347"/>
      <c r="AG23" s="347"/>
      <c r="AH23" s="347"/>
    </row>
    <row r="24" spans="1:34">
      <c r="A24" s="347"/>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347"/>
      <c r="AE24" s="347"/>
      <c r="AF24" s="347"/>
      <c r="AG24" s="347"/>
      <c r="AH24" s="347"/>
    </row>
    <row r="25" spans="1:34">
      <c r="A25" s="347"/>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s="347"/>
      <c r="AG25" s="347"/>
      <c r="AH25" s="347"/>
    </row>
    <row r="26" spans="1:34">
      <c r="A26" s="347"/>
      <c r="B26" s="347"/>
      <c r="C26" s="347"/>
      <c r="D26" s="347"/>
      <c r="E26" s="347"/>
      <c r="F26" s="347"/>
      <c r="G26" s="347"/>
      <c r="H26" s="347"/>
      <c r="I26" s="347"/>
      <c r="J26" s="347"/>
      <c r="K26" s="347"/>
      <c r="L26" s="347"/>
      <c r="M26" s="347"/>
      <c r="N26" s="347"/>
      <c r="O26" s="347"/>
      <c r="P26" s="347"/>
      <c r="Q26" s="347"/>
      <c r="R26" s="347"/>
      <c r="S26" s="347"/>
      <c r="T26" s="347"/>
      <c r="U26" s="347"/>
      <c r="V26" s="347"/>
      <c r="W26" s="347"/>
      <c r="X26" s="347"/>
      <c r="Y26" s="347"/>
      <c r="Z26" s="347"/>
      <c r="AA26" s="347"/>
      <c r="AB26" s="347"/>
      <c r="AC26" s="347"/>
      <c r="AD26" s="347"/>
      <c r="AE26" s="347"/>
      <c r="AF26" s="347"/>
      <c r="AG26" s="347"/>
      <c r="AH26" s="347"/>
    </row>
    <row r="27" spans="1:34">
      <c r="A27" s="347"/>
      <c r="B27" s="347"/>
      <c r="C27" s="347"/>
      <c r="D27" s="347"/>
      <c r="E27" s="347"/>
      <c r="F27" s="347"/>
      <c r="G27" s="347"/>
      <c r="H27" s="347"/>
      <c r="I27" s="347"/>
      <c r="J27" s="347"/>
      <c r="K27" s="347"/>
      <c r="L27" s="347"/>
      <c r="M27" s="347"/>
      <c r="N27" s="347"/>
      <c r="O27" s="347"/>
      <c r="P27" s="347"/>
      <c r="Q27" s="347"/>
      <c r="R27" s="347"/>
      <c r="S27" s="347"/>
      <c r="T27" s="347"/>
      <c r="U27" s="347"/>
      <c r="V27" s="347"/>
      <c r="W27" s="347"/>
      <c r="X27" s="347"/>
      <c r="Y27" s="347"/>
      <c r="Z27" s="347"/>
      <c r="AA27" s="347"/>
      <c r="AB27" s="347"/>
      <c r="AC27" s="347"/>
      <c r="AD27" s="347"/>
      <c r="AE27" s="347"/>
      <c r="AF27" s="347"/>
      <c r="AG27" s="347"/>
      <c r="AH27" s="347"/>
    </row>
    <row r="28" spans="1:34">
      <c r="A28" s="347"/>
      <c r="B28" s="347"/>
      <c r="C28" s="347"/>
      <c r="D28" s="347"/>
      <c r="E28" s="347"/>
      <c r="F28" s="347"/>
      <c r="G28" s="347"/>
      <c r="H28" s="347"/>
      <c r="I28" s="347"/>
      <c r="J28" s="347"/>
      <c r="K28" s="347"/>
      <c r="L28" s="347"/>
      <c r="M28" s="347"/>
      <c r="N28" s="347"/>
      <c r="O28" s="347"/>
      <c r="P28" s="347"/>
      <c r="Q28" s="347"/>
      <c r="R28" s="347"/>
      <c r="S28" s="347"/>
      <c r="T28" s="347"/>
      <c r="U28" s="347"/>
      <c r="V28" s="347"/>
      <c r="W28" s="347"/>
      <c r="X28" s="347"/>
      <c r="Y28" s="347"/>
      <c r="Z28" s="347"/>
      <c r="AA28" s="347"/>
      <c r="AB28" s="347"/>
      <c r="AC28" s="347"/>
      <c r="AD28" s="347"/>
      <c r="AE28" s="347"/>
      <c r="AF28" s="347"/>
      <c r="AG28" s="347"/>
      <c r="AH28" s="347"/>
    </row>
    <row r="29" spans="1:34">
      <c r="A29" s="347"/>
      <c r="B29" s="347"/>
      <c r="C29" s="347"/>
      <c r="D29" s="347"/>
      <c r="E29" s="347"/>
      <c r="F29" s="347"/>
      <c r="G29" s="347"/>
      <c r="H29" s="347"/>
      <c r="I29" s="347"/>
      <c r="J29" s="347"/>
      <c r="K29" s="347"/>
      <c r="L29" s="347"/>
      <c r="M29" s="347"/>
      <c r="N29" s="347"/>
      <c r="O29" s="347"/>
      <c r="P29" s="347"/>
      <c r="Q29" s="347"/>
      <c r="R29" s="347"/>
      <c r="S29" s="347"/>
      <c r="T29" s="347"/>
      <c r="U29" s="347"/>
      <c r="V29" s="347"/>
      <c r="W29" s="347"/>
      <c r="X29" s="347"/>
      <c r="Y29" s="347"/>
      <c r="Z29" s="347"/>
      <c r="AA29" s="347"/>
      <c r="AB29" s="347"/>
      <c r="AC29" s="347"/>
      <c r="AD29" s="347"/>
      <c r="AE29" s="347"/>
      <c r="AF29" s="347"/>
      <c r="AG29" s="347"/>
      <c r="AH29" s="347"/>
    </row>
    <row r="30" spans="1:34">
      <c r="A30" s="347"/>
      <c r="B30" s="347"/>
      <c r="C30" s="347"/>
      <c r="D30" s="347"/>
      <c r="E30" s="347"/>
      <c r="F30" s="347"/>
      <c r="G30" s="347"/>
      <c r="H30" s="347"/>
      <c r="I30" s="347"/>
      <c r="J30" s="347"/>
      <c r="K30" s="347"/>
      <c r="L30" s="347"/>
      <c r="M30" s="347"/>
      <c r="N30" s="347"/>
      <c r="O30" s="347"/>
      <c r="P30" s="347"/>
      <c r="Q30" s="347"/>
      <c r="R30" s="347"/>
      <c r="S30" s="347"/>
      <c r="T30" s="347"/>
      <c r="U30" s="347"/>
      <c r="V30" s="347"/>
      <c r="W30" s="347"/>
      <c r="X30" s="347"/>
      <c r="Y30" s="347"/>
      <c r="Z30" s="347"/>
      <c r="AA30" s="347"/>
      <c r="AB30" s="347"/>
      <c r="AC30" s="347"/>
      <c r="AD30" s="347"/>
      <c r="AE30" s="347"/>
      <c r="AF30" s="347"/>
      <c r="AG30" s="347"/>
      <c r="AH30" s="347"/>
    </row>
    <row r="31" spans="1:34">
      <c r="A31" s="347"/>
      <c r="B31" s="347"/>
      <c r="C31" s="347"/>
      <c r="D31" s="347"/>
      <c r="E31" s="347"/>
      <c r="F31" s="347"/>
      <c r="G31" s="347"/>
      <c r="H31" s="347"/>
      <c r="I31" s="347"/>
      <c r="J31" s="347"/>
      <c r="K31" s="347"/>
      <c r="L31" s="347"/>
      <c r="M31" s="347"/>
      <c r="N31" s="347"/>
      <c r="O31" s="347"/>
      <c r="P31" s="347"/>
      <c r="Q31" s="347"/>
      <c r="R31" s="347"/>
      <c r="S31" s="347"/>
      <c r="T31" s="347"/>
      <c r="U31" s="347"/>
      <c r="V31" s="347"/>
      <c r="W31" s="347"/>
      <c r="X31" s="347"/>
      <c r="Y31" s="347"/>
      <c r="Z31" s="347"/>
      <c r="AA31" s="347"/>
      <c r="AB31" s="347"/>
      <c r="AC31" s="347"/>
      <c r="AD31" s="347"/>
      <c r="AE31" s="347"/>
      <c r="AF31" s="347"/>
      <c r="AG31" s="347"/>
      <c r="AH31" s="347"/>
    </row>
    <row r="32" spans="1:34">
      <c r="A32" s="347"/>
      <c r="B32" s="347"/>
      <c r="C32" s="347"/>
      <c r="D32" s="347"/>
      <c r="E32" s="347"/>
      <c r="F32" s="347"/>
      <c r="G32" s="347"/>
      <c r="H32" s="347"/>
      <c r="I32" s="347"/>
      <c r="J32" s="347"/>
      <c r="K32" s="347"/>
      <c r="L32" s="347"/>
      <c r="M32" s="347"/>
      <c r="N32" s="347"/>
      <c r="O32" s="347"/>
      <c r="P32" s="347"/>
      <c r="Q32" s="347"/>
      <c r="R32" s="347"/>
      <c r="S32" s="347"/>
      <c r="T32" s="347"/>
      <c r="U32" s="347"/>
      <c r="V32" s="347"/>
      <c r="W32" s="347"/>
      <c r="X32" s="347"/>
      <c r="Y32" s="347"/>
      <c r="Z32" s="347"/>
      <c r="AA32" s="347"/>
      <c r="AB32" s="347"/>
      <c r="AC32" s="347"/>
      <c r="AD32" s="347"/>
      <c r="AE32" s="347"/>
      <c r="AF32" s="347"/>
      <c r="AG32" s="347"/>
      <c r="AH32" s="347"/>
    </row>
    <row r="33" spans="1:34">
      <c r="A33" s="347"/>
      <c r="B33" s="347"/>
      <c r="C33" s="347"/>
      <c r="D33" s="347"/>
      <c r="E33" s="347"/>
      <c r="F33" s="347"/>
      <c r="G33" s="347"/>
      <c r="H33" s="347"/>
      <c r="I33" s="347"/>
      <c r="J33" s="347"/>
      <c r="K33" s="347"/>
      <c r="L33" s="347"/>
      <c r="M33" s="347"/>
      <c r="N33" s="347"/>
      <c r="O33" s="347"/>
      <c r="P33" s="347"/>
      <c r="Q33" s="347"/>
      <c r="R33" s="347"/>
      <c r="S33" s="347"/>
      <c r="T33" s="347"/>
      <c r="U33" s="347"/>
      <c r="V33" s="347"/>
      <c r="W33" s="347"/>
      <c r="X33" s="347"/>
      <c r="Y33" s="347"/>
      <c r="Z33" s="347"/>
      <c r="AA33" s="347"/>
      <c r="AB33" s="347"/>
      <c r="AC33" s="347"/>
      <c r="AD33" s="347"/>
      <c r="AE33" s="347"/>
      <c r="AF33" s="347"/>
      <c r="AG33" s="347"/>
      <c r="AH33" s="347"/>
    </row>
    <row r="34" spans="1:34">
      <c r="A34" s="347"/>
      <c r="B34" s="347"/>
      <c r="C34" s="347"/>
      <c r="D34" s="347"/>
      <c r="E34" s="347"/>
      <c r="F34" s="347"/>
      <c r="G34" s="347"/>
      <c r="H34" s="347"/>
      <c r="I34" s="347"/>
      <c r="J34" s="347"/>
      <c r="K34" s="347"/>
      <c r="L34" s="347"/>
      <c r="M34" s="347"/>
      <c r="N34" s="347"/>
      <c r="O34" s="347"/>
      <c r="P34" s="347"/>
      <c r="Q34" s="347"/>
      <c r="R34" s="347"/>
      <c r="S34" s="347"/>
      <c r="T34" s="347"/>
      <c r="U34" s="347"/>
      <c r="V34" s="347"/>
      <c r="W34" s="347"/>
      <c r="X34" s="347"/>
      <c r="Y34" s="347"/>
      <c r="Z34" s="347"/>
      <c r="AA34" s="347"/>
      <c r="AB34" s="347"/>
      <c r="AC34" s="347"/>
      <c r="AD34" s="347"/>
      <c r="AE34" s="347"/>
      <c r="AF34" s="347"/>
      <c r="AG34" s="347"/>
      <c r="AH34" s="347"/>
    </row>
    <row r="35" spans="1:34">
      <c r="A35" s="347"/>
      <c r="B35" s="347"/>
      <c r="C35" s="347"/>
      <c r="D35" s="347"/>
      <c r="E35" s="347"/>
      <c r="F35" s="347"/>
      <c r="G35" s="347"/>
      <c r="H35" s="347"/>
      <c r="I35" s="347"/>
      <c r="J35" s="347"/>
      <c r="K35" s="347"/>
      <c r="L35" s="347"/>
      <c r="M35" s="347"/>
      <c r="N35" s="347"/>
      <c r="O35" s="347"/>
      <c r="P35" s="347"/>
      <c r="Q35" s="347"/>
      <c r="R35" s="347"/>
      <c r="S35" s="347"/>
      <c r="T35" s="347"/>
      <c r="U35" s="347"/>
      <c r="V35" s="347"/>
      <c r="W35" s="347"/>
      <c r="X35" s="347"/>
      <c r="Y35" s="347"/>
      <c r="Z35" s="347"/>
      <c r="AA35" s="347"/>
      <c r="AB35" s="347"/>
      <c r="AC35" s="347"/>
      <c r="AD35" s="347"/>
      <c r="AE35" s="347"/>
      <c r="AF35" s="347"/>
      <c r="AG35" s="347"/>
      <c r="AH35" s="347"/>
    </row>
    <row r="36" spans="1:34">
      <c r="A36" s="347"/>
      <c r="B36" s="347"/>
      <c r="C36" s="347"/>
      <c r="D36" s="347"/>
      <c r="E36" s="347"/>
      <c r="F36" s="347"/>
      <c r="G36" s="347"/>
      <c r="H36" s="347"/>
      <c r="I36" s="347"/>
      <c r="J36" s="347"/>
      <c r="K36" s="347"/>
      <c r="L36" s="347"/>
      <c r="M36" s="347"/>
      <c r="N36" s="347"/>
      <c r="O36" s="347"/>
      <c r="P36" s="347"/>
      <c r="Q36" s="347"/>
      <c r="R36" s="347"/>
      <c r="S36" s="347"/>
      <c r="T36" s="347"/>
      <c r="U36" s="347"/>
      <c r="V36" s="347"/>
      <c r="W36" s="347"/>
      <c r="X36" s="347"/>
      <c r="Y36" s="347"/>
      <c r="Z36" s="347"/>
      <c r="AA36" s="347"/>
      <c r="AB36" s="347"/>
      <c r="AC36" s="347"/>
      <c r="AD36" s="347"/>
      <c r="AE36" s="347"/>
      <c r="AF36" s="347"/>
      <c r="AG36" s="347"/>
      <c r="AH36" s="347"/>
    </row>
    <row r="37" spans="1:34">
      <c r="A37" s="347"/>
      <c r="B37" s="347"/>
      <c r="C37" s="347"/>
      <c r="D37" s="347"/>
      <c r="E37" s="347"/>
      <c r="F37" s="347"/>
      <c r="G37" s="347"/>
      <c r="H37" s="347"/>
      <c r="I37" s="347"/>
      <c r="J37" s="347"/>
      <c r="K37" s="347"/>
      <c r="L37" s="347"/>
      <c r="M37" s="347"/>
      <c r="N37" s="347"/>
      <c r="O37" s="347"/>
      <c r="P37" s="347"/>
      <c r="Q37" s="347"/>
      <c r="R37" s="347"/>
      <c r="S37" s="347"/>
      <c r="T37" s="347"/>
      <c r="U37" s="347"/>
      <c r="V37" s="347"/>
      <c r="W37" s="347"/>
      <c r="X37" s="347"/>
      <c r="Y37" s="347"/>
      <c r="Z37" s="347"/>
      <c r="AA37" s="347"/>
      <c r="AB37" s="347"/>
      <c r="AC37" s="347"/>
      <c r="AD37" s="347"/>
      <c r="AE37" s="347"/>
      <c r="AF37" s="347"/>
      <c r="AG37" s="347"/>
      <c r="AH37" s="347"/>
    </row>
    <row r="38" spans="1:34">
      <c r="A38" s="347"/>
      <c r="B38" s="347"/>
      <c r="C38" s="347"/>
      <c r="D38" s="347"/>
      <c r="E38" s="347"/>
      <c r="F38" s="347"/>
      <c r="G38" s="347"/>
      <c r="H38" s="347"/>
      <c r="I38" s="347"/>
      <c r="J38" s="347"/>
      <c r="K38" s="347"/>
      <c r="L38" s="347"/>
      <c r="M38" s="347"/>
      <c r="N38" s="347"/>
      <c r="O38" s="347"/>
      <c r="P38" s="347"/>
      <c r="Q38" s="347"/>
      <c r="R38" s="347"/>
      <c r="S38" s="347"/>
      <c r="T38" s="347"/>
      <c r="U38" s="347"/>
      <c r="V38" s="347"/>
      <c r="W38" s="347"/>
      <c r="X38" s="347"/>
      <c r="Y38" s="347"/>
      <c r="Z38" s="347"/>
      <c r="AA38" s="347"/>
      <c r="AB38" s="347"/>
      <c r="AC38" s="347"/>
      <c r="AD38" s="347"/>
      <c r="AE38" s="347"/>
      <c r="AF38" s="347"/>
      <c r="AG38" s="347"/>
      <c r="AH38" s="347"/>
    </row>
    <row r="39" spans="1:34">
      <c r="A39" s="347"/>
      <c r="B39" s="347"/>
      <c r="C39" s="347"/>
      <c r="D39" s="347"/>
      <c r="E39" s="347"/>
      <c r="F39" s="347"/>
      <c r="G39" s="347"/>
      <c r="H39" s="347"/>
      <c r="I39" s="347"/>
      <c r="J39" s="347"/>
      <c r="K39" s="347"/>
      <c r="L39" s="347"/>
      <c r="M39" s="347"/>
      <c r="N39" s="347"/>
      <c r="O39" s="347"/>
      <c r="P39" s="347"/>
      <c r="Q39" s="347"/>
      <c r="R39" s="347"/>
      <c r="S39" s="347"/>
      <c r="T39" s="347"/>
      <c r="U39" s="347"/>
      <c r="V39" s="347"/>
      <c r="W39" s="347"/>
      <c r="X39" s="347"/>
      <c r="Y39" s="347"/>
      <c r="Z39" s="347"/>
      <c r="AA39" s="347"/>
      <c r="AB39" s="347"/>
      <c r="AC39" s="347"/>
      <c r="AD39" s="347"/>
      <c r="AE39" s="347"/>
      <c r="AF39" s="347"/>
      <c r="AG39" s="347"/>
      <c r="AH39" s="347"/>
    </row>
    <row r="40" spans="1:34">
      <c r="A40" s="347"/>
      <c r="B40" s="347"/>
      <c r="C40" s="347"/>
      <c r="D40" s="347"/>
      <c r="E40" s="347"/>
      <c r="F40" s="347"/>
      <c r="G40" s="347"/>
      <c r="H40" s="347"/>
      <c r="I40" s="347"/>
      <c r="J40" s="347"/>
      <c r="K40" s="347"/>
      <c r="L40" s="347"/>
      <c r="M40" s="347"/>
      <c r="N40" s="347"/>
      <c r="O40" s="347"/>
      <c r="P40" s="347"/>
      <c r="Q40" s="347"/>
      <c r="R40" s="347"/>
      <c r="S40" s="347"/>
      <c r="T40" s="347"/>
      <c r="U40" s="347"/>
      <c r="V40" s="347"/>
      <c r="W40" s="347"/>
      <c r="X40" s="347"/>
      <c r="Y40" s="347"/>
      <c r="Z40" s="347"/>
      <c r="AA40" s="347"/>
      <c r="AB40" s="347"/>
      <c r="AC40" s="347"/>
      <c r="AD40" s="347"/>
      <c r="AE40" s="347"/>
      <c r="AF40" s="347"/>
      <c r="AG40" s="347"/>
      <c r="AH40" s="347"/>
    </row>
    <row r="41" spans="1:34" ht="48.75">
      <c r="A41" s="347"/>
      <c r="B41" s="347"/>
      <c r="C41" s="347"/>
      <c r="D41" s="347"/>
      <c r="E41" s="347"/>
      <c r="F41" s="347"/>
      <c r="G41" s="347"/>
      <c r="H41" s="347"/>
      <c r="I41" s="347"/>
      <c r="J41" s="347"/>
      <c r="K41" s="347"/>
      <c r="L41" s="347"/>
      <c r="M41" s="347"/>
      <c r="N41" s="347"/>
      <c r="O41" s="347"/>
      <c r="P41" s="347"/>
      <c r="Q41" s="418" t="s">
        <v>12</v>
      </c>
      <c r="R41" s="347"/>
      <c r="S41" s="347"/>
      <c r="T41" s="347"/>
      <c r="U41" s="347"/>
      <c r="V41" s="347"/>
      <c r="W41" s="347"/>
      <c r="X41" s="347"/>
      <c r="Y41" s="347"/>
      <c r="Z41" s="347"/>
      <c r="AA41" s="347"/>
      <c r="AB41" s="347"/>
      <c r="AC41" s="347"/>
      <c r="AD41" s="347"/>
      <c r="AE41" s="347"/>
      <c r="AF41" s="347"/>
      <c r="AG41" s="347"/>
      <c r="AH41" s="347"/>
    </row>
    <row r="42" spans="1:34">
      <c r="A42" s="347"/>
      <c r="B42" s="347"/>
      <c r="C42" s="347"/>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7"/>
      <c r="AD42" s="347"/>
      <c r="AE42" s="347"/>
      <c r="AF42" s="347"/>
      <c r="AG42" s="347"/>
      <c r="AH42" s="347"/>
    </row>
    <row r="43" spans="1:34">
      <c r="A43" s="347"/>
      <c r="B43" s="347"/>
      <c r="C43" s="347"/>
      <c r="D43" s="347"/>
      <c r="E43" s="347"/>
      <c r="F43" s="347"/>
      <c r="G43" s="347"/>
      <c r="H43" s="347"/>
      <c r="I43" s="347"/>
      <c r="J43" s="347"/>
      <c r="K43" s="347"/>
      <c r="L43" s="347"/>
      <c r="M43" s="347"/>
      <c r="N43" s="347"/>
      <c r="O43" s="347"/>
      <c r="P43" s="347"/>
      <c r="Q43" s="347"/>
      <c r="R43" s="347"/>
      <c r="S43" s="347"/>
      <c r="T43" s="347"/>
      <c r="U43" s="347"/>
      <c r="V43" s="347"/>
      <c r="W43" s="347"/>
      <c r="X43" s="347"/>
      <c r="Y43" s="347"/>
      <c r="Z43" s="347"/>
      <c r="AA43" s="347"/>
      <c r="AB43" s="347"/>
      <c r="AC43" s="347"/>
      <c r="AD43" s="347"/>
      <c r="AE43" s="347"/>
      <c r="AF43" s="347"/>
      <c r="AG43" s="347"/>
      <c r="AH43" s="347"/>
    </row>
    <row r="44" spans="1:34">
      <c r="A44" s="347"/>
      <c r="B44" s="347"/>
      <c r="C44" s="347"/>
      <c r="D44" s="347"/>
      <c r="E44" s="347"/>
      <c r="F44" s="347"/>
      <c r="G44" s="347"/>
      <c r="H44" s="347"/>
      <c r="I44" s="347"/>
      <c r="J44" s="347"/>
      <c r="K44" s="347"/>
      <c r="L44" s="347"/>
      <c r="M44" s="347"/>
      <c r="N44" s="347"/>
      <c r="O44" s="347"/>
      <c r="P44" s="347"/>
      <c r="Q44" s="347"/>
      <c r="R44" s="347"/>
      <c r="S44" s="347"/>
      <c r="T44" s="347"/>
      <c r="U44" s="347"/>
      <c r="V44" s="347"/>
      <c r="W44" s="347"/>
      <c r="X44" s="347"/>
      <c r="Y44" s="347"/>
      <c r="Z44" s="347"/>
      <c r="AA44" s="347"/>
      <c r="AB44" s="347"/>
      <c r="AC44" s="347"/>
      <c r="AD44" s="347"/>
      <c r="AE44" s="347"/>
      <c r="AF44" s="347"/>
      <c r="AG44" s="347"/>
      <c r="AH44" s="347"/>
    </row>
    <row r="45" spans="1:34">
      <c r="A45" s="347"/>
      <c r="B45" s="347"/>
      <c r="C45" s="347"/>
      <c r="D45" s="347"/>
      <c r="E45" s="347"/>
      <c r="F45" s="347"/>
      <c r="G45" s="347"/>
      <c r="H45" s="347"/>
      <c r="I45" s="347"/>
      <c r="J45" s="347"/>
      <c r="K45" s="347"/>
      <c r="L45" s="347"/>
      <c r="M45" s="347"/>
      <c r="N45" s="347"/>
      <c r="O45" s="347"/>
      <c r="P45" s="347"/>
      <c r="Q45" s="347"/>
      <c r="R45" s="347"/>
      <c r="S45" s="347"/>
      <c r="T45" s="347"/>
      <c r="U45" s="347"/>
      <c r="V45" s="347"/>
      <c r="W45" s="347"/>
      <c r="X45" s="347"/>
      <c r="Y45" s="347"/>
      <c r="Z45" s="347"/>
      <c r="AA45" s="347"/>
      <c r="AB45" s="347"/>
      <c r="AC45" s="347"/>
      <c r="AD45" s="347"/>
      <c r="AE45" s="347"/>
      <c r="AF45" s="347"/>
      <c r="AG45" s="347"/>
      <c r="AH45" s="347"/>
    </row>
    <row r="46" spans="1:34">
      <c r="A46" s="347"/>
      <c r="B46" s="347"/>
      <c r="C46" s="347"/>
      <c r="D46" s="347"/>
      <c r="E46" s="347"/>
      <c r="F46" s="347"/>
      <c r="G46" s="347"/>
      <c r="H46" s="347"/>
      <c r="I46" s="347"/>
      <c r="J46" s="347"/>
      <c r="K46" s="347"/>
      <c r="L46" s="347"/>
      <c r="M46" s="347"/>
      <c r="N46" s="347"/>
      <c r="O46" s="347"/>
      <c r="P46" s="347"/>
      <c r="Q46" s="347"/>
      <c r="R46" s="347"/>
      <c r="S46" s="347"/>
      <c r="T46" s="347"/>
      <c r="U46" s="347"/>
      <c r="V46" s="347"/>
      <c r="W46" s="347"/>
      <c r="X46" s="347"/>
      <c r="Y46" s="347"/>
      <c r="Z46" s="347"/>
      <c r="AA46" s="347"/>
      <c r="AB46" s="347"/>
      <c r="AC46" s="347"/>
      <c r="AD46" s="347"/>
      <c r="AE46" s="347"/>
      <c r="AF46" s="347"/>
      <c r="AG46" s="347"/>
      <c r="AH46" s="347"/>
    </row>
    <row r="47" spans="1:34">
      <c r="A47" s="347"/>
      <c r="B47" s="347"/>
      <c r="C47" s="347"/>
      <c r="D47" s="347"/>
      <c r="E47" s="347"/>
      <c r="F47" s="347"/>
      <c r="G47" s="347"/>
      <c r="H47" s="347"/>
      <c r="I47" s="347"/>
      <c r="J47" s="347"/>
      <c r="K47" s="347"/>
      <c r="L47" s="347"/>
      <c r="M47" s="347"/>
      <c r="N47" s="347"/>
      <c r="O47" s="347"/>
      <c r="P47" s="347"/>
      <c r="Q47" s="347"/>
      <c r="R47" s="347"/>
      <c r="S47" s="347"/>
      <c r="T47" s="347"/>
      <c r="U47" s="347"/>
      <c r="V47" s="347"/>
      <c r="W47" s="347"/>
      <c r="X47" s="347"/>
      <c r="Y47" s="347"/>
      <c r="Z47" s="347"/>
      <c r="AA47" s="347"/>
      <c r="AB47" s="347"/>
      <c r="AC47" s="347"/>
      <c r="AD47" s="347"/>
      <c r="AE47" s="347"/>
      <c r="AF47" s="347"/>
      <c r="AG47" s="347"/>
      <c r="AH47" s="347"/>
    </row>
    <row r="48" spans="1:34">
      <c r="A48" s="347"/>
      <c r="B48" s="347"/>
      <c r="C48" s="347"/>
      <c r="D48" s="347"/>
      <c r="E48" s="347"/>
      <c r="F48" s="347"/>
      <c r="G48" s="347"/>
      <c r="H48" s="347"/>
      <c r="I48" s="347"/>
      <c r="J48" s="347"/>
      <c r="K48" s="347"/>
      <c r="L48" s="347"/>
      <c r="M48" s="347"/>
      <c r="N48" s="347"/>
      <c r="O48" s="347"/>
      <c r="P48" s="347"/>
      <c r="Q48" s="347"/>
      <c r="R48" s="347"/>
      <c r="S48" s="347"/>
      <c r="T48" s="347"/>
      <c r="U48" s="347"/>
      <c r="V48" s="347"/>
      <c r="W48" s="347"/>
      <c r="X48" s="347"/>
      <c r="Y48" s="347"/>
      <c r="Z48" s="347"/>
      <c r="AA48" s="347"/>
      <c r="AB48" s="347"/>
      <c r="AC48" s="347"/>
      <c r="AD48" s="347"/>
      <c r="AE48" s="347"/>
      <c r="AF48" s="347"/>
      <c r="AG48" s="347"/>
      <c r="AH48" s="347"/>
    </row>
    <row r="49" spans="1:34">
      <c r="A49" s="347"/>
      <c r="B49" s="347"/>
      <c r="C49" s="347"/>
      <c r="D49" s="347"/>
      <c r="E49" s="347"/>
      <c r="F49" s="347"/>
      <c r="G49" s="347"/>
      <c r="H49" s="347"/>
      <c r="I49" s="347"/>
      <c r="J49" s="347"/>
      <c r="K49" s="347"/>
      <c r="L49" s="347"/>
      <c r="M49" s="347"/>
      <c r="N49" s="347"/>
      <c r="O49" s="347"/>
      <c r="P49" s="347"/>
      <c r="Q49" s="347"/>
      <c r="R49" s="347"/>
      <c r="S49" s="347"/>
      <c r="T49" s="347"/>
      <c r="U49" s="347"/>
      <c r="V49" s="347"/>
      <c r="W49" s="347"/>
      <c r="X49" s="347"/>
      <c r="Y49" s="347"/>
      <c r="Z49" s="347"/>
      <c r="AA49" s="347"/>
      <c r="AB49" s="347"/>
      <c r="AC49" s="347"/>
      <c r="AD49" s="347"/>
      <c r="AE49" s="347"/>
      <c r="AF49" s="347"/>
      <c r="AG49" s="347"/>
      <c r="AH49" s="347"/>
    </row>
    <row r="50" spans="1:34">
      <c r="A50" s="347"/>
      <c r="B50" s="347"/>
      <c r="C50" s="347"/>
      <c r="D50" s="347"/>
      <c r="E50" s="347"/>
      <c r="F50" s="347"/>
      <c r="G50" s="347"/>
      <c r="H50" s="347"/>
      <c r="I50" s="347"/>
      <c r="J50" s="347"/>
      <c r="K50" s="347"/>
      <c r="L50" s="347"/>
      <c r="M50" s="347"/>
      <c r="N50" s="347"/>
      <c r="O50" s="347"/>
      <c r="P50" s="347"/>
      <c r="Q50" s="347"/>
      <c r="R50" s="347"/>
      <c r="S50" s="347"/>
      <c r="T50" s="347"/>
      <c r="U50" s="347"/>
      <c r="V50" s="347"/>
      <c r="W50" s="347"/>
      <c r="X50" s="347"/>
      <c r="Y50" s="347"/>
      <c r="Z50" s="347"/>
      <c r="AA50" s="347"/>
      <c r="AB50" s="347"/>
      <c r="AC50" s="347"/>
      <c r="AD50" s="347"/>
      <c r="AE50" s="347"/>
      <c r="AF50" s="347"/>
      <c r="AG50" s="347"/>
      <c r="AH50" s="347"/>
    </row>
    <row r="51" spans="1:34">
      <c r="A51" s="347"/>
      <c r="B51" s="347"/>
      <c r="C51" s="347"/>
      <c r="D51" s="347"/>
      <c r="E51" s="347"/>
      <c r="F51" s="347"/>
      <c r="G51" s="347"/>
      <c r="H51" s="347"/>
      <c r="I51" s="347"/>
      <c r="J51" s="347"/>
      <c r="K51" s="347"/>
      <c r="L51" s="347"/>
      <c r="M51" s="347"/>
      <c r="N51" s="347"/>
      <c r="O51" s="347"/>
      <c r="P51" s="347"/>
      <c r="Q51" s="347"/>
      <c r="R51" s="347"/>
      <c r="S51" s="347"/>
      <c r="T51" s="347"/>
      <c r="U51" s="347"/>
      <c r="V51" s="347"/>
      <c r="W51" s="347"/>
      <c r="X51" s="347"/>
      <c r="Y51" s="347"/>
      <c r="Z51" s="347"/>
      <c r="AA51" s="347"/>
      <c r="AB51" s="347"/>
      <c r="AC51" s="347"/>
      <c r="AD51" s="347"/>
      <c r="AE51" s="347"/>
      <c r="AF51" s="347"/>
      <c r="AG51" s="347"/>
      <c r="AH51" s="347"/>
    </row>
    <row r="52" spans="1:34">
      <c r="A52" s="347"/>
      <c r="B52" s="347"/>
      <c r="C52" s="347"/>
      <c r="D52" s="347"/>
      <c r="E52" s="347"/>
      <c r="F52" s="347"/>
      <c r="G52" s="347"/>
      <c r="H52" s="347"/>
      <c r="I52" s="347"/>
      <c r="J52" s="347"/>
      <c r="K52" s="347"/>
      <c r="L52" s="347"/>
      <c r="M52" s="347"/>
      <c r="N52" s="347"/>
      <c r="O52" s="347"/>
      <c r="P52" s="347"/>
      <c r="Q52" s="347"/>
      <c r="R52" s="347"/>
      <c r="S52" s="347"/>
      <c r="T52" s="347"/>
      <c r="U52" s="347"/>
      <c r="V52" s="347"/>
      <c r="W52" s="347"/>
      <c r="X52" s="347"/>
      <c r="Y52" s="347"/>
      <c r="Z52" s="347"/>
      <c r="AA52" s="347"/>
      <c r="AB52" s="347"/>
      <c r="AC52" s="347"/>
      <c r="AD52" s="347"/>
      <c r="AE52" s="347"/>
      <c r="AF52" s="347"/>
      <c r="AG52" s="347"/>
      <c r="AH52" s="347"/>
    </row>
    <row r="53" spans="1:34">
      <c r="A53" s="347"/>
      <c r="B53" s="347"/>
      <c r="C53" s="347"/>
      <c r="D53" s="347"/>
      <c r="E53" s="347"/>
      <c r="F53" s="347"/>
      <c r="G53" s="347"/>
      <c r="H53" s="347"/>
      <c r="I53" s="347"/>
      <c r="J53" s="347"/>
      <c r="K53" s="347"/>
      <c r="L53" s="347"/>
      <c r="M53" s="347"/>
      <c r="N53" s="347"/>
      <c r="O53" s="347"/>
      <c r="P53" s="347"/>
      <c r="Q53" s="347"/>
      <c r="R53" s="347"/>
      <c r="S53" s="347"/>
      <c r="T53" s="347"/>
      <c r="U53" s="347"/>
      <c r="V53" s="347"/>
      <c r="W53" s="347"/>
      <c r="X53" s="347"/>
      <c r="Y53" s="347"/>
      <c r="Z53" s="347"/>
      <c r="AA53" s="347"/>
      <c r="AB53" s="347"/>
      <c r="AC53" s="347"/>
      <c r="AD53" s="347"/>
      <c r="AE53" s="347"/>
      <c r="AF53" s="347"/>
      <c r="AG53" s="347"/>
      <c r="AH53" s="347"/>
    </row>
    <row r="54" spans="1:34">
      <c r="A54" s="347"/>
      <c r="B54" s="347"/>
      <c r="C54" s="347"/>
      <c r="D54" s="347"/>
      <c r="E54" s="347"/>
      <c r="F54" s="347"/>
      <c r="G54" s="347"/>
      <c r="H54" s="347"/>
      <c r="I54" s="347"/>
      <c r="J54" s="347"/>
      <c r="K54" s="347"/>
      <c r="L54" s="347"/>
      <c r="M54" s="347"/>
      <c r="N54" s="347"/>
      <c r="O54" s="347"/>
      <c r="P54" s="347"/>
      <c r="Q54" s="347"/>
      <c r="R54" s="347"/>
      <c r="S54" s="347"/>
      <c r="T54" s="347"/>
      <c r="U54" s="347"/>
      <c r="V54" s="347"/>
      <c r="W54" s="347"/>
      <c r="X54" s="347"/>
      <c r="Y54" s="347"/>
      <c r="Z54" s="347"/>
      <c r="AA54" s="347"/>
      <c r="AB54" s="347"/>
      <c r="AC54" s="347"/>
      <c r="AD54" s="347"/>
      <c r="AE54" s="347"/>
      <c r="AF54" s="347"/>
      <c r="AG54" s="347"/>
      <c r="AH54" s="347"/>
    </row>
    <row r="55" spans="1:34">
      <c r="A55" s="347"/>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c r="AE55" s="347"/>
      <c r="AF55" s="347"/>
      <c r="AG55" s="347"/>
      <c r="AH55" s="347"/>
    </row>
    <row r="56" spans="1:34">
      <c r="A56" s="347"/>
      <c r="B56" s="347"/>
      <c r="C56" s="347"/>
      <c r="D56" s="347"/>
      <c r="E56" s="347"/>
      <c r="F56" s="347"/>
      <c r="G56" s="347"/>
      <c r="H56" s="347"/>
      <c r="I56" s="347"/>
      <c r="J56" s="347"/>
      <c r="K56" s="347"/>
      <c r="L56" s="347"/>
      <c r="M56" s="347"/>
      <c r="N56" s="347"/>
      <c r="O56" s="347"/>
      <c r="P56" s="347"/>
      <c r="Q56" s="347"/>
      <c r="R56" s="347"/>
      <c r="S56" s="347"/>
      <c r="T56" s="347"/>
      <c r="U56" s="347"/>
      <c r="V56" s="347"/>
      <c r="W56" s="347"/>
      <c r="X56" s="347"/>
      <c r="Y56" s="347"/>
      <c r="Z56" s="347"/>
      <c r="AA56" s="347"/>
      <c r="AB56" s="347"/>
      <c r="AC56" s="347"/>
      <c r="AD56" s="347"/>
      <c r="AE56" s="347"/>
      <c r="AF56" s="347"/>
      <c r="AG56" s="347"/>
      <c r="AH56" s="347"/>
    </row>
    <row r="57" spans="1:34">
      <c r="A57" s="347"/>
      <c r="B57" s="347"/>
      <c r="C57" s="347"/>
      <c r="D57" s="347"/>
      <c r="E57" s="347"/>
      <c r="F57" s="347"/>
      <c r="G57" s="347"/>
      <c r="H57" s="347"/>
      <c r="I57" s="347"/>
      <c r="J57" s="347"/>
      <c r="K57" s="347"/>
      <c r="L57" s="347"/>
      <c r="M57" s="347"/>
      <c r="N57" s="347"/>
      <c r="O57" s="347"/>
      <c r="P57" s="347"/>
      <c r="Q57" s="347"/>
      <c r="R57" s="347"/>
      <c r="S57" s="347"/>
      <c r="T57" s="347"/>
      <c r="U57" s="347"/>
      <c r="V57" s="347"/>
      <c r="W57" s="347"/>
      <c r="X57" s="347"/>
      <c r="Y57" s="347"/>
      <c r="Z57" s="347"/>
      <c r="AA57" s="347"/>
      <c r="AB57" s="347"/>
      <c r="AC57" s="347"/>
      <c r="AD57" s="347"/>
      <c r="AE57" s="347"/>
      <c r="AF57" s="347"/>
      <c r="AG57" s="347"/>
      <c r="AH57" s="347"/>
    </row>
    <row r="58" spans="1:34">
      <c r="A58" s="347"/>
      <c r="B58" s="347"/>
      <c r="C58" s="347"/>
      <c r="D58" s="347"/>
      <c r="E58" s="347"/>
      <c r="F58" s="347"/>
      <c r="G58" s="347"/>
      <c r="H58" s="347"/>
      <c r="I58" s="347"/>
      <c r="J58" s="347"/>
      <c r="K58" s="347"/>
      <c r="L58" s="347"/>
      <c r="M58" s="347"/>
      <c r="N58" s="347"/>
      <c r="O58" s="347"/>
      <c r="P58" s="347"/>
      <c r="Q58" s="347"/>
      <c r="R58" s="347"/>
      <c r="S58" s="347"/>
      <c r="T58" s="347"/>
      <c r="U58" s="347"/>
      <c r="V58" s="347"/>
      <c r="W58" s="347"/>
      <c r="X58" s="347"/>
      <c r="Y58" s="347"/>
      <c r="Z58" s="347"/>
      <c r="AA58" s="347"/>
      <c r="AB58" s="347"/>
      <c r="AC58" s="347"/>
      <c r="AD58" s="347"/>
      <c r="AE58" s="347"/>
      <c r="AF58" s="347"/>
      <c r="AG58" s="347"/>
      <c r="AH58" s="347"/>
    </row>
    <row r="59" spans="1:34">
      <c r="A59" s="347"/>
      <c r="B59" s="347"/>
      <c r="C59" s="347"/>
      <c r="D59" s="347"/>
      <c r="E59" s="347"/>
      <c r="F59" s="347"/>
      <c r="G59" s="347"/>
      <c r="H59" s="347"/>
      <c r="I59" s="347"/>
      <c r="J59" s="347"/>
      <c r="K59" s="347"/>
      <c r="L59" s="347"/>
      <c r="M59" s="347"/>
      <c r="N59" s="347"/>
      <c r="O59" s="347"/>
      <c r="P59" s="347"/>
      <c r="Q59" s="347"/>
      <c r="R59" s="347"/>
      <c r="S59" s="347"/>
      <c r="T59" s="347"/>
      <c r="U59" s="347"/>
      <c r="V59" s="347"/>
      <c r="W59" s="347"/>
      <c r="X59" s="347"/>
      <c r="Y59" s="347"/>
      <c r="Z59" s="347"/>
      <c r="AA59" s="347"/>
      <c r="AB59" s="347"/>
      <c r="AC59" s="347"/>
      <c r="AD59" s="347"/>
      <c r="AE59" s="347"/>
      <c r="AF59" s="347"/>
      <c r="AG59" s="347"/>
      <c r="AH59" s="347"/>
    </row>
    <row r="60" spans="1:34">
      <c r="A60" s="347"/>
      <c r="B60" s="347"/>
      <c r="C60" s="347"/>
      <c r="D60" s="347"/>
      <c r="E60" s="347"/>
      <c r="F60" s="347"/>
      <c r="G60" s="347"/>
      <c r="H60" s="347"/>
      <c r="I60" s="347"/>
      <c r="J60" s="347"/>
      <c r="K60" s="347"/>
      <c r="L60" s="347"/>
      <c r="M60" s="347"/>
      <c r="N60" s="347"/>
      <c r="O60" s="347"/>
      <c r="P60" s="347"/>
      <c r="Q60" s="347"/>
      <c r="R60" s="347"/>
      <c r="S60" s="347"/>
      <c r="T60" s="347"/>
      <c r="U60" s="347"/>
      <c r="V60" s="347"/>
      <c r="W60" s="347"/>
      <c r="X60" s="347"/>
      <c r="Y60" s="347"/>
      <c r="Z60" s="347"/>
      <c r="AA60" s="347"/>
      <c r="AB60" s="347"/>
      <c r="AC60" s="347"/>
      <c r="AD60" s="347"/>
      <c r="AE60" s="347"/>
      <c r="AF60" s="347"/>
      <c r="AG60" s="347"/>
      <c r="AH60" s="347"/>
    </row>
    <row r="61" spans="1:34">
      <c r="A61" s="347"/>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c r="AE61" s="347"/>
      <c r="AF61" s="347"/>
      <c r="AG61" s="347"/>
      <c r="AH61" s="347"/>
    </row>
    <row r="62" spans="1:34">
      <c r="A62" s="347"/>
      <c r="B62" s="347"/>
      <c r="C62" s="347"/>
      <c r="D62" s="347"/>
      <c r="E62" s="347"/>
      <c r="F62" s="347"/>
      <c r="G62" s="347"/>
      <c r="H62" s="347"/>
      <c r="I62" s="347"/>
      <c r="J62" s="347"/>
      <c r="K62" s="347"/>
      <c r="L62" s="347"/>
      <c r="M62" s="347"/>
      <c r="N62" s="347"/>
      <c r="O62" s="347"/>
      <c r="P62" s="347"/>
      <c r="Q62" s="347"/>
      <c r="R62" s="347"/>
      <c r="S62" s="347"/>
      <c r="T62" s="347"/>
      <c r="U62" s="347"/>
      <c r="V62" s="347"/>
      <c r="W62" s="347"/>
      <c r="X62" s="347"/>
      <c r="Y62" s="347"/>
      <c r="Z62" s="347"/>
      <c r="AA62" s="347"/>
      <c r="AB62" s="347"/>
      <c r="AC62" s="347"/>
      <c r="AD62" s="347"/>
      <c r="AE62" s="347"/>
      <c r="AF62" s="347"/>
      <c r="AG62" s="347"/>
      <c r="AH62" s="347"/>
    </row>
    <row r="63" spans="1:34">
      <c r="A63" s="347"/>
      <c r="B63" s="347"/>
      <c r="C63" s="347"/>
      <c r="D63" s="347"/>
      <c r="E63" s="347"/>
      <c r="F63" s="347"/>
      <c r="G63" s="347"/>
      <c r="H63" s="347"/>
      <c r="I63" s="347"/>
      <c r="J63" s="347"/>
      <c r="K63" s="347"/>
      <c r="L63" s="347"/>
      <c r="M63" s="347"/>
      <c r="N63" s="347"/>
      <c r="O63" s="347"/>
      <c r="P63" s="347"/>
      <c r="Q63" s="347"/>
      <c r="R63" s="347"/>
      <c r="S63" s="347"/>
      <c r="T63" s="347"/>
      <c r="U63" s="347"/>
      <c r="V63" s="347"/>
      <c r="W63" s="347"/>
      <c r="X63" s="347"/>
      <c r="Y63" s="347"/>
      <c r="Z63" s="347"/>
      <c r="AA63" s="347"/>
      <c r="AB63" s="347"/>
      <c r="AC63" s="347"/>
      <c r="AD63" s="347"/>
      <c r="AE63" s="347"/>
      <c r="AF63" s="347"/>
      <c r="AG63" s="347"/>
      <c r="AH63" s="347"/>
    </row>
    <row r="64" spans="1:34">
      <c r="A64" s="347"/>
      <c r="B64" s="347"/>
      <c r="C64" s="347"/>
      <c r="D64" s="347"/>
      <c r="E64" s="347"/>
      <c r="F64" s="347"/>
      <c r="G64" s="347"/>
      <c r="H64" s="347"/>
      <c r="I64" s="347"/>
      <c r="J64" s="347"/>
      <c r="K64" s="347"/>
      <c r="L64" s="347"/>
      <c r="M64" s="347"/>
      <c r="N64" s="347"/>
      <c r="O64" s="347"/>
      <c r="P64" s="347"/>
      <c r="Q64" s="347"/>
      <c r="R64" s="347"/>
      <c r="S64" s="347"/>
      <c r="T64" s="347"/>
      <c r="U64" s="347"/>
      <c r="V64" s="347"/>
      <c r="W64" s="347"/>
      <c r="X64" s="347"/>
      <c r="Y64" s="347"/>
      <c r="Z64" s="347"/>
      <c r="AA64" s="347"/>
      <c r="AB64" s="347"/>
      <c r="AC64" s="347"/>
      <c r="AD64" s="347"/>
      <c r="AE64" s="347"/>
      <c r="AF64" s="347"/>
      <c r="AG64" s="347"/>
      <c r="AH64" s="347"/>
    </row>
    <row r="65" spans="1:34">
      <c r="A65" s="347"/>
      <c r="B65" s="347"/>
      <c r="C65" s="347"/>
      <c r="D65" s="347"/>
      <c r="E65" s="347"/>
      <c r="F65" s="347"/>
      <c r="G65" s="347"/>
      <c r="H65" s="347"/>
      <c r="I65" s="347"/>
      <c r="J65" s="347"/>
      <c r="K65" s="347"/>
      <c r="L65" s="347"/>
      <c r="M65" s="347"/>
      <c r="N65" s="347"/>
      <c r="O65" s="347"/>
      <c r="P65" s="347"/>
      <c r="Q65" s="347"/>
      <c r="R65" s="347"/>
      <c r="S65" s="347"/>
      <c r="T65" s="347"/>
      <c r="U65" s="347"/>
      <c r="V65" s="347"/>
      <c r="W65" s="347"/>
      <c r="X65" s="347"/>
      <c r="Y65" s="347"/>
      <c r="Z65" s="347"/>
      <c r="AA65" s="347"/>
      <c r="AB65" s="347"/>
      <c r="AC65" s="347"/>
      <c r="AD65" s="347"/>
      <c r="AE65" s="347"/>
      <c r="AF65" s="347"/>
      <c r="AG65" s="347"/>
      <c r="AH65" s="347"/>
    </row>
    <row r="66" spans="1:34">
      <c r="A66" s="347"/>
      <c r="B66" s="347"/>
      <c r="C66" s="347"/>
      <c r="D66" s="347"/>
      <c r="E66" s="347"/>
      <c r="F66" s="347"/>
      <c r="G66" s="347"/>
      <c r="H66" s="347"/>
      <c r="I66" s="347"/>
      <c r="J66" s="347"/>
      <c r="K66" s="347"/>
      <c r="L66" s="347"/>
      <c r="M66" s="347"/>
      <c r="N66" s="347"/>
      <c r="O66" s="347"/>
      <c r="P66" s="347"/>
      <c r="Q66" s="347"/>
      <c r="R66" s="347"/>
      <c r="S66" s="347"/>
      <c r="T66" s="347"/>
      <c r="U66" s="347"/>
      <c r="V66" s="347"/>
      <c r="W66" s="347"/>
      <c r="X66" s="347"/>
      <c r="Y66" s="347"/>
      <c r="Z66" s="347"/>
      <c r="AA66" s="347"/>
      <c r="AB66" s="347"/>
      <c r="AC66" s="347"/>
      <c r="AD66" s="347"/>
      <c r="AE66" s="347"/>
      <c r="AF66" s="347"/>
      <c r="AG66" s="347"/>
      <c r="AH66" s="347"/>
    </row>
    <row r="67" spans="1:34">
      <c r="A67" s="347"/>
      <c r="B67" s="347"/>
      <c r="C67" s="347"/>
      <c r="D67" s="347"/>
      <c r="E67" s="347"/>
      <c r="F67" s="347"/>
      <c r="G67" s="347"/>
      <c r="H67" s="347"/>
      <c r="I67" s="347"/>
      <c r="J67" s="347"/>
      <c r="K67" s="347"/>
      <c r="L67" s="347"/>
      <c r="M67" s="347"/>
      <c r="N67" s="347"/>
      <c r="O67" s="347"/>
      <c r="P67" s="347"/>
      <c r="Q67" s="347"/>
      <c r="R67" s="347"/>
      <c r="S67" s="347"/>
      <c r="T67" s="347"/>
      <c r="U67" s="347"/>
      <c r="V67" s="347"/>
      <c r="W67" s="347"/>
      <c r="X67" s="347"/>
      <c r="Y67" s="347"/>
      <c r="Z67" s="347"/>
      <c r="AA67" s="347"/>
      <c r="AB67" s="347"/>
      <c r="AC67" s="347"/>
      <c r="AD67" s="347"/>
      <c r="AE67" s="347"/>
      <c r="AF67" s="347"/>
      <c r="AG67" s="347"/>
      <c r="AH67" s="347"/>
    </row>
    <row r="68" spans="1:34">
      <c r="A68" s="347"/>
      <c r="B68" s="347"/>
      <c r="C68" s="347"/>
      <c r="D68" s="347"/>
      <c r="E68" s="347"/>
      <c r="F68" s="347"/>
      <c r="G68" s="347"/>
      <c r="H68" s="347"/>
      <c r="I68" s="347"/>
      <c r="J68" s="347"/>
      <c r="K68" s="347"/>
      <c r="L68" s="347"/>
      <c r="M68" s="347"/>
      <c r="N68" s="347"/>
      <c r="O68" s="347"/>
      <c r="P68" s="347"/>
      <c r="Q68" s="347"/>
      <c r="R68" s="347"/>
      <c r="S68" s="347"/>
      <c r="T68" s="347"/>
      <c r="U68" s="347"/>
      <c r="V68" s="347"/>
      <c r="W68" s="347"/>
      <c r="X68" s="347"/>
      <c r="Y68" s="347"/>
      <c r="Z68" s="347"/>
      <c r="AA68" s="347"/>
      <c r="AB68" s="347"/>
      <c r="AC68" s="347"/>
      <c r="AD68" s="347"/>
      <c r="AE68" s="347"/>
      <c r="AF68" s="347"/>
      <c r="AG68" s="347"/>
      <c r="AH68" s="347"/>
    </row>
    <row r="69" spans="1:34">
      <c r="A69" s="347"/>
      <c r="B69" s="347"/>
      <c r="C69" s="347"/>
      <c r="D69" s="347"/>
      <c r="E69" s="347"/>
      <c r="F69" s="347"/>
      <c r="G69" s="347"/>
      <c r="H69" s="347"/>
      <c r="I69" s="347"/>
      <c r="J69" s="347"/>
      <c r="K69" s="347"/>
      <c r="L69" s="347"/>
      <c r="M69" s="347"/>
      <c r="N69" s="347"/>
      <c r="O69" s="347"/>
      <c r="P69" s="347"/>
      <c r="Q69" s="347"/>
      <c r="R69" s="347"/>
      <c r="S69" s="347"/>
      <c r="T69" s="347"/>
      <c r="U69" s="347"/>
      <c r="V69" s="347"/>
      <c r="W69" s="347"/>
      <c r="X69" s="347"/>
      <c r="Y69" s="347"/>
      <c r="Z69" s="347"/>
      <c r="AA69" s="347"/>
      <c r="AB69" s="347"/>
      <c r="AC69" s="347"/>
      <c r="AD69" s="347"/>
      <c r="AE69" s="347"/>
      <c r="AF69" s="347"/>
      <c r="AG69" s="347"/>
      <c r="AH69" s="347"/>
    </row>
    <row r="70" spans="1:34">
      <c r="A70" s="347"/>
      <c r="B70" s="347"/>
      <c r="C70" s="347"/>
      <c r="D70" s="347"/>
      <c r="E70" s="347"/>
      <c r="F70" s="347"/>
      <c r="G70" s="347"/>
      <c r="H70" s="347"/>
      <c r="I70" s="347"/>
      <c r="J70" s="347"/>
      <c r="K70" s="347"/>
      <c r="L70" s="347"/>
      <c r="M70" s="347"/>
      <c r="N70" s="347"/>
      <c r="O70" s="347"/>
      <c r="P70" s="347"/>
      <c r="Q70" s="347"/>
      <c r="R70" s="347"/>
      <c r="S70" s="347"/>
      <c r="T70" s="347"/>
      <c r="U70" s="347"/>
      <c r="V70" s="347"/>
      <c r="W70" s="347"/>
      <c r="X70" s="347"/>
      <c r="Y70" s="347"/>
      <c r="Z70" s="347"/>
      <c r="AA70" s="347"/>
      <c r="AB70" s="347"/>
      <c r="AC70" s="347"/>
      <c r="AD70" s="347"/>
      <c r="AE70" s="347"/>
      <c r="AF70" s="347"/>
      <c r="AG70" s="347"/>
      <c r="AH70" s="347"/>
    </row>
    <row r="71" spans="1:34">
      <c r="A71" s="347"/>
      <c r="B71" s="347"/>
      <c r="C71" s="347"/>
      <c r="D71" s="347"/>
      <c r="E71" s="347"/>
      <c r="F71" s="347"/>
      <c r="G71" s="347"/>
      <c r="H71" s="347"/>
      <c r="I71" s="347"/>
      <c r="J71" s="347"/>
      <c r="K71" s="347"/>
      <c r="L71" s="347"/>
      <c r="M71" s="347"/>
      <c r="N71" s="347"/>
      <c r="O71" s="347"/>
      <c r="P71" s="347"/>
      <c r="Q71" s="347"/>
      <c r="R71" s="347"/>
      <c r="S71" s="347"/>
      <c r="T71" s="347"/>
      <c r="U71" s="347"/>
      <c r="V71" s="347"/>
      <c r="W71" s="347"/>
      <c r="X71" s="347"/>
      <c r="Y71" s="347"/>
      <c r="Z71" s="347"/>
      <c r="AA71" s="347"/>
      <c r="AB71" s="347"/>
      <c r="AC71" s="347"/>
      <c r="AD71" s="347"/>
      <c r="AE71" s="347"/>
      <c r="AF71" s="347"/>
      <c r="AG71" s="347"/>
      <c r="AH71" s="347"/>
    </row>
    <row r="72" spans="1:34">
      <c r="A72" s="347"/>
      <c r="B72" s="347"/>
      <c r="C72" s="347"/>
      <c r="D72" s="347"/>
      <c r="E72" s="347"/>
      <c r="F72" s="347"/>
      <c r="G72" s="347"/>
      <c r="H72" s="347"/>
      <c r="I72" s="347"/>
      <c r="J72" s="347"/>
      <c r="K72" s="347"/>
      <c r="L72" s="347"/>
      <c r="M72" s="347"/>
      <c r="N72" s="347"/>
      <c r="O72" s="347"/>
      <c r="P72" s="347"/>
      <c r="Q72" s="347"/>
      <c r="R72" s="347"/>
      <c r="S72" s="347"/>
      <c r="T72" s="347"/>
      <c r="U72" s="347"/>
      <c r="V72" s="347"/>
      <c r="W72" s="347"/>
      <c r="X72" s="347"/>
      <c r="Y72" s="347"/>
      <c r="Z72" s="347"/>
      <c r="AA72" s="347"/>
      <c r="AB72" s="347"/>
      <c r="AC72" s="347"/>
      <c r="AD72" s="347"/>
      <c r="AE72" s="347"/>
      <c r="AF72" s="347"/>
      <c r="AG72" s="347"/>
      <c r="AH72" s="347"/>
    </row>
    <row r="73" spans="1:34">
      <c r="A73" s="347"/>
      <c r="B73" s="347"/>
      <c r="C73" s="347"/>
      <c r="D73" s="347"/>
      <c r="E73" s="347"/>
      <c r="F73" s="347"/>
      <c r="G73" s="347"/>
      <c r="H73" s="347"/>
      <c r="I73" s="347"/>
      <c r="J73" s="347"/>
      <c r="K73" s="347"/>
      <c r="L73" s="347"/>
      <c r="M73" s="347"/>
      <c r="N73" s="347"/>
      <c r="O73" s="347"/>
      <c r="P73" s="347"/>
      <c r="Q73" s="347"/>
      <c r="R73" s="347"/>
      <c r="S73" s="347"/>
      <c r="T73" s="347"/>
      <c r="U73" s="347"/>
      <c r="V73" s="347"/>
      <c r="W73" s="347"/>
      <c r="X73" s="347"/>
      <c r="Y73" s="347"/>
      <c r="Z73" s="347"/>
      <c r="AA73" s="347"/>
      <c r="AB73" s="347"/>
      <c r="AC73" s="347"/>
      <c r="AD73" s="347"/>
      <c r="AE73" s="347"/>
      <c r="AF73" s="347"/>
      <c r="AG73" s="347"/>
      <c r="AH73" s="347"/>
    </row>
    <row r="74" spans="1:34">
      <c r="A74" s="347"/>
      <c r="B74" s="347"/>
      <c r="C74" s="347"/>
      <c r="D74" s="347"/>
      <c r="E74" s="347"/>
      <c r="F74" s="347"/>
      <c r="G74" s="347"/>
      <c r="H74" s="347"/>
      <c r="I74" s="347"/>
      <c r="J74" s="347"/>
      <c r="K74" s="347"/>
      <c r="L74" s="347"/>
      <c r="M74" s="347"/>
      <c r="N74" s="347"/>
      <c r="O74" s="347"/>
      <c r="P74" s="347"/>
      <c r="Q74" s="347"/>
      <c r="R74" s="347"/>
      <c r="S74" s="347"/>
      <c r="T74" s="347"/>
      <c r="U74" s="347"/>
      <c r="V74" s="347"/>
      <c r="W74" s="347"/>
      <c r="X74" s="347"/>
      <c r="Y74" s="347"/>
      <c r="Z74" s="347"/>
      <c r="AA74" s="347"/>
      <c r="AB74" s="347"/>
      <c r="AC74" s="347"/>
      <c r="AD74" s="347"/>
      <c r="AE74" s="347"/>
      <c r="AF74" s="347"/>
      <c r="AG74" s="347"/>
      <c r="AH74" s="347"/>
    </row>
    <row r="75" spans="1:34">
      <c r="A75" s="347"/>
      <c r="B75" s="347"/>
      <c r="C75" s="347"/>
      <c r="D75" s="347"/>
      <c r="E75" s="347"/>
      <c r="F75" s="347"/>
      <c r="G75" s="347"/>
      <c r="H75" s="347"/>
      <c r="I75" s="347"/>
      <c r="J75" s="347"/>
      <c r="K75" s="347"/>
      <c r="L75" s="347"/>
      <c r="M75" s="347"/>
      <c r="N75" s="347"/>
      <c r="O75" s="347"/>
      <c r="P75" s="347"/>
      <c r="Q75" s="347"/>
      <c r="R75" s="347"/>
      <c r="S75" s="347"/>
      <c r="T75" s="347"/>
      <c r="U75" s="347"/>
      <c r="V75" s="347"/>
      <c r="W75" s="347"/>
      <c r="X75" s="347"/>
      <c r="Y75" s="347"/>
      <c r="Z75" s="347"/>
      <c r="AA75" s="347"/>
      <c r="AB75" s="347"/>
      <c r="AC75" s="347"/>
      <c r="AD75" s="347"/>
      <c r="AE75" s="347"/>
      <c r="AF75" s="347"/>
      <c r="AG75" s="347"/>
      <c r="AH75" s="347"/>
    </row>
    <row r="76" spans="1:34">
      <c r="A76" s="347"/>
      <c r="B76" s="347"/>
      <c r="C76" s="347"/>
      <c r="D76" s="347"/>
      <c r="E76" s="347"/>
      <c r="F76" s="347"/>
      <c r="G76" s="347"/>
      <c r="H76" s="347"/>
      <c r="I76" s="347"/>
      <c r="J76" s="347"/>
      <c r="K76" s="347"/>
      <c r="L76" s="347"/>
      <c r="M76" s="347"/>
      <c r="N76" s="347"/>
      <c r="O76" s="347"/>
      <c r="P76" s="347"/>
      <c r="Q76" s="347"/>
      <c r="R76" s="347"/>
      <c r="S76" s="347"/>
      <c r="T76" s="347"/>
      <c r="U76" s="347"/>
      <c r="V76" s="347"/>
      <c r="W76" s="347"/>
      <c r="X76" s="347"/>
      <c r="Y76" s="347"/>
      <c r="Z76" s="347"/>
      <c r="AA76" s="347"/>
      <c r="AB76" s="347"/>
      <c r="AC76" s="347"/>
      <c r="AD76" s="347"/>
      <c r="AE76" s="347"/>
      <c r="AF76" s="347"/>
      <c r="AG76" s="347"/>
      <c r="AH76" s="347"/>
    </row>
    <row r="77" spans="1:34">
      <c r="A77" s="347"/>
      <c r="B77" s="347"/>
      <c r="C77" s="347"/>
      <c r="D77" s="347"/>
      <c r="E77" s="347"/>
      <c r="F77" s="347"/>
      <c r="G77" s="347"/>
      <c r="H77" s="347"/>
      <c r="I77" s="347"/>
      <c r="J77" s="347"/>
      <c r="K77" s="347"/>
      <c r="L77" s="347"/>
      <c r="M77" s="347"/>
      <c r="N77" s="347"/>
      <c r="O77" s="347"/>
      <c r="P77" s="347"/>
      <c r="Q77" s="347"/>
      <c r="R77" s="347"/>
      <c r="S77" s="347"/>
      <c r="T77" s="347"/>
      <c r="U77" s="347"/>
      <c r="V77" s="347"/>
      <c r="W77" s="347"/>
      <c r="X77" s="347"/>
      <c r="Y77" s="347"/>
      <c r="Z77" s="347"/>
      <c r="AA77" s="347"/>
      <c r="AB77" s="347"/>
      <c r="AC77" s="347"/>
      <c r="AD77" s="347"/>
      <c r="AE77" s="347"/>
      <c r="AF77" s="347"/>
      <c r="AG77" s="347"/>
      <c r="AH77" s="347"/>
    </row>
    <row r="78" spans="1:34">
      <c r="A78" s="347"/>
      <c r="B78" s="347"/>
      <c r="C78" s="347"/>
      <c r="D78" s="347"/>
      <c r="E78" s="347"/>
      <c r="F78" s="347"/>
      <c r="G78" s="347"/>
      <c r="H78" s="347"/>
      <c r="I78" s="347"/>
      <c r="J78" s="347"/>
      <c r="K78" s="347"/>
      <c r="L78" s="347"/>
      <c r="M78" s="347"/>
      <c r="N78" s="347"/>
      <c r="O78" s="347"/>
      <c r="P78" s="347"/>
      <c r="Q78" s="347"/>
      <c r="R78" s="347"/>
      <c r="S78" s="347"/>
      <c r="T78" s="347"/>
      <c r="U78" s="347"/>
      <c r="V78" s="347"/>
      <c r="W78" s="347"/>
      <c r="X78" s="347"/>
      <c r="Y78" s="347"/>
      <c r="Z78" s="347"/>
      <c r="AA78" s="347"/>
      <c r="AB78" s="347"/>
      <c r="AC78" s="347"/>
      <c r="AD78" s="347"/>
      <c r="AE78" s="347"/>
      <c r="AF78" s="347"/>
      <c r="AG78" s="347"/>
      <c r="AH78" s="347"/>
    </row>
    <row r="79" spans="1:34">
      <c r="A79" s="347"/>
      <c r="B79" s="347"/>
      <c r="C79" s="347"/>
      <c r="D79" s="347"/>
      <c r="E79" s="347"/>
      <c r="F79" s="347"/>
      <c r="G79" s="347"/>
      <c r="H79" s="347"/>
      <c r="I79" s="347"/>
      <c r="J79" s="347"/>
      <c r="K79" s="347"/>
      <c r="L79" s="347"/>
      <c r="M79" s="347"/>
      <c r="N79" s="347"/>
      <c r="O79" s="347"/>
      <c r="P79" s="347"/>
      <c r="Q79" s="347"/>
      <c r="R79" s="347"/>
      <c r="S79" s="347"/>
      <c r="T79" s="347"/>
      <c r="U79" s="347"/>
      <c r="V79" s="347"/>
      <c r="W79" s="347"/>
      <c r="X79" s="347"/>
      <c r="Y79" s="347"/>
      <c r="Z79" s="347"/>
      <c r="AA79" s="347"/>
      <c r="AB79" s="347"/>
      <c r="AC79" s="347"/>
      <c r="AD79" s="347"/>
      <c r="AE79" s="347"/>
      <c r="AF79" s="347"/>
      <c r="AG79" s="347"/>
      <c r="AH79" s="347"/>
    </row>
    <row r="80" spans="1:34">
      <c r="A80" s="347"/>
      <c r="B80" s="347"/>
      <c r="C80" s="347"/>
      <c r="D80" s="347"/>
      <c r="E80" s="347"/>
      <c r="F80" s="347"/>
      <c r="G80" s="347"/>
      <c r="H80" s="347"/>
      <c r="I80" s="347"/>
      <c r="J80" s="347"/>
      <c r="K80" s="347"/>
      <c r="L80" s="347"/>
      <c r="M80" s="347"/>
      <c r="N80" s="347"/>
      <c r="O80" s="347"/>
      <c r="P80" s="347"/>
      <c r="Q80" s="347"/>
      <c r="R80" s="347"/>
      <c r="S80" s="347"/>
      <c r="T80" s="347"/>
      <c r="U80" s="347"/>
      <c r="V80" s="347"/>
      <c r="W80" s="347"/>
      <c r="X80" s="347"/>
      <c r="Y80" s="347"/>
      <c r="Z80" s="347"/>
      <c r="AA80" s="347"/>
      <c r="AB80" s="347"/>
      <c r="AC80" s="347"/>
      <c r="AD80" s="347"/>
      <c r="AE80" s="347"/>
      <c r="AF80" s="347"/>
      <c r="AG80" s="347"/>
      <c r="AH80" s="347"/>
    </row>
    <row r="81" spans="1:34">
      <c r="A81" s="347"/>
      <c r="B81" s="347"/>
      <c r="C81" s="347"/>
      <c r="D81" s="347"/>
      <c r="E81" s="347"/>
      <c r="F81" s="347"/>
      <c r="G81" s="347"/>
      <c r="H81" s="347"/>
      <c r="I81" s="347"/>
      <c r="J81" s="347"/>
      <c r="K81" s="347"/>
      <c r="L81" s="347"/>
      <c r="M81" s="347"/>
      <c r="N81" s="347"/>
      <c r="O81" s="347"/>
      <c r="P81" s="347"/>
      <c r="Q81" s="347"/>
      <c r="R81" s="347"/>
      <c r="S81" s="347"/>
      <c r="T81" s="347"/>
      <c r="U81" s="347"/>
      <c r="V81" s="347"/>
      <c r="W81" s="347"/>
      <c r="X81" s="347"/>
      <c r="Y81" s="347"/>
      <c r="Z81" s="347"/>
      <c r="AA81" s="347"/>
      <c r="AB81" s="347"/>
      <c r="AC81" s="347"/>
      <c r="AD81" s="347"/>
      <c r="AE81" s="347"/>
      <c r="AF81" s="347"/>
      <c r="AG81" s="347"/>
      <c r="AH81" s="347"/>
    </row>
    <row r="82" spans="1:34">
      <c r="A82" s="347"/>
      <c r="B82" s="347"/>
      <c r="C82" s="347"/>
      <c r="D82" s="347"/>
      <c r="E82" s="347"/>
      <c r="F82" s="347"/>
      <c r="G82" s="347"/>
      <c r="H82" s="347"/>
      <c r="I82" s="347"/>
      <c r="J82" s="347"/>
      <c r="K82" s="347"/>
      <c r="L82" s="347"/>
      <c r="M82" s="347"/>
      <c r="N82" s="347"/>
      <c r="O82" s="347"/>
      <c r="P82" s="347"/>
      <c r="Q82" s="347"/>
      <c r="R82" s="347"/>
      <c r="S82" s="347"/>
      <c r="T82" s="347"/>
      <c r="U82" s="347"/>
      <c r="V82" s="347"/>
      <c r="W82" s="347"/>
      <c r="X82" s="347"/>
      <c r="Y82" s="347"/>
      <c r="Z82" s="347"/>
      <c r="AA82" s="347"/>
      <c r="AB82" s="347"/>
      <c r="AC82" s="347"/>
      <c r="AD82" s="347"/>
      <c r="AE82" s="347"/>
      <c r="AF82" s="347"/>
      <c r="AG82" s="347"/>
      <c r="AH82" s="347"/>
    </row>
    <row r="83" spans="1:34">
      <c r="A83" s="347"/>
      <c r="B83" s="347"/>
      <c r="C83" s="347"/>
      <c r="D83" s="347"/>
      <c r="E83" s="347"/>
      <c r="F83" s="347"/>
      <c r="G83" s="347"/>
      <c r="H83" s="347"/>
      <c r="I83" s="347"/>
      <c r="J83" s="347"/>
      <c r="K83" s="347"/>
      <c r="L83" s="347"/>
      <c r="M83" s="347"/>
      <c r="N83" s="347"/>
      <c r="O83" s="347"/>
      <c r="P83" s="347"/>
      <c r="Q83" s="347"/>
      <c r="R83" s="347"/>
      <c r="S83" s="347"/>
      <c r="T83" s="347"/>
      <c r="U83" s="347"/>
      <c r="V83" s="347"/>
      <c r="W83" s="347"/>
      <c r="X83" s="347"/>
      <c r="Y83" s="347"/>
      <c r="Z83" s="347"/>
      <c r="AA83" s="347"/>
      <c r="AB83" s="347"/>
      <c r="AC83" s="347"/>
      <c r="AD83" s="347"/>
      <c r="AE83" s="347"/>
      <c r="AF83" s="347"/>
      <c r="AG83" s="347"/>
      <c r="AH83" s="347"/>
    </row>
    <row r="84" spans="1:34">
      <c r="A84" s="347"/>
      <c r="B84" s="347"/>
      <c r="C84" s="347"/>
      <c r="D84" s="347"/>
      <c r="E84" s="347"/>
      <c r="F84" s="347"/>
      <c r="G84" s="347"/>
      <c r="H84" s="347"/>
      <c r="I84" s="347"/>
      <c r="J84" s="347"/>
      <c r="K84" s="347"/>
      <c r="L84" s="347"/>
      <c r="M84" s="347"/>
      <c r="N84" s="347"/>
      <c r="O84" s="347"/>
      <c r="P84" s="347"/>
      <c r="Q84" s="347"/>
      <c r="R84" s="347"/>
      <c r="S84" s="347"/>
      <c r="T84" s="347"/>
      <c r="U84" s="347"/>
      <c r="V84" s="347"/>
      <c r="W84" s="347"/>
      <c r="X84" s="347"/>
      <c r="Y84" s="347"/>
      <c r="Z84" s="347"/>
      <c r="AA84" s="347"/>
      <c r="AB84" s="347"/>
      <c r="AC84" s="347"/>
      <c r="AD84" s="347"/>
      <c r="AE84" s="347"/>
      <c r="AF84" s="347"/>
      <c r="AG84" s="347"/>
      <c r="AH84" s="347"/>
    </row>
  </sheetData>
  <sheetProtection algorithmName="SHA-512" hashValue="2ef1VUWt/imWvUWbYuj1IBCd2BheEtZ7LT2t+r7BMWkanDzlv73LKpxT41HLAra66QZ9r++4xgjoZtagEFPe1w==" saltValue="2X8RemWOjQlPvM9HgoLgmw==" spinCount="100000" sheet="1" selectLockedCell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8E313-AA30-4F2E-9796-46B33888579C}">
  <dimension ref="A1:AX54"/>
  <sheetViews>
    <sheetView topLeftCell="D1" zoomScaleNormal="100" workbookViewId="0">
      <selection activeCell="Q15" sqref="Q15:T15"/>
    </sheetView>
  </sheetViews>
  <sheetFormatPr defaultRowHeight="12.75"/>
  <sheetData>
    <row r="1" spans="1:50" s="419" customFormat="1" ht="18">
      <c r="A1" s="420"/>
      <c r="B1" s="420"/>
      <c r="C1" s="420"/>
      <c r="D1" s="420"/>
      <c r="E1" s="420"/>
      <c r="F1" s="420"/>
      <c r="G1" s="420"/>
      <c r="H1" s="420"/>
      <c r="I1" s="420"/>
      <c r="J1" s="420"/>
      <c r="K1" s="420"/>
      <c r="L1" s="420"/>
      <c r="M1" s="420"/>
      <c r="N1" s="420"/>
      <c r="O1" s="420"/>
      <c r="P1" s="420"/>
      <c r="Q1" s="420"/>
      <c r="R1" s="420"/>
      <c r="S1" s="420"/>
      <c r="T1" s="420"/>
      <c r="U1" s="420"/>
      <c r="V1" s="420"/>
      <c r="W1" s="420"/>
      <c r="X1" s="420"/>
      <c r="Y1" s="420"/>
      <c r="Z1" s="420"/>
      <c r="AA1" s="420"/>
      <c r="AB1" s="420"/>
      <c r="AC1" s="420"/>
      <c r="AD1" s="420"/>
      <c r="AE1" s="420"/>
      <c r="AF1" s="420"/>
      <c r="AG1" s="420"/>
      <c r="AH1" s="420"/>
      <c r="AI1" s="420"/>
      <c r="AJ1" s="420"/>
      <c r="AK1" s="420"/>
      <c r="AL1" s="420"/>
      <c r="AM1" s="420"/>
      <c r="AN1" s="420"/>
      <c r="AO1" s="420"/>
      <c r="AP1" s="420"/>
      <c r="AQ1" s="420"/>
      <c r="AR1" s="420"/>
      <c r="AS1" s="420"/>
      <c r="AT1" s="420"/>
      <c r="AU1" s="420"/>
    </row>
    <row r="2" spans="1:50" s="419" customFormat="1" ht="18">
      <c r="A2" s="420"/>
      <c r="B2" s="420"/>
      <c r="C2" s="420"/>
      <c r="D2" s="420"/>
      <c r="E2" s="420"/>
      <c r="F2" s="420"/>
      <c r="G2" s="420"/>
      <c r="H2" s="420"/>
      <c r="I2" s="420"/>
      <c r="J2" s="420"/>
      <c r="K2" s="420"/>
      <c r="L2" s="420"/>
      <c r="M2" s="420"/>
      <c r="N2" s="420"/>
      <c r="O2" s="420"/>
      <c r="P2" s="420"/>
      <c r="Q2" s="420"/>
      <c r="R2" s="420"/>
      <c r="S2" s="420"/>
      <c r="T2" s="420"/>
      <c r="U2" s="420"/>
      <c r="V2" s="420"/>
      <c r="W2" s="420"/>
      <c r="X2" s="420"/>
      <c r="Y2" s="420"/>
      <c r="Z2" s="420"/>
      <c r="AA2" s="420"/>
      <c r="AB2" s="420"/>
      <c r="AC2" s="420"/>
      <c r="AD2" s="420"/>
      <c r="AE2" s="420"/>
      <c r="AF2" s="420"/>
      <c r="AG2" s="420"/>
      <c r="AH2" s="420"/>
      <c r="AI2" s="420"/>
      <c r="AJ2" s="420"/>
      <c r="AK2" s="420"/>
      <c r="AL2" s="420"/>
      <c r="AM2" s="420"/>
      <c r="AN2" s="420"/>
      <c r="AO2" s="420"/>
      <c r="AP2" s="420"/>
      <c r="AQ2" s="420"/>
      <c r="AR2" s="420"/>
      <c r="AS2" s="420"/>
      <c r="AT2" s="420"/>
      <c r="AU2" s="420"/>
      <c r="AX2" s="419">
        <v>1</v>
      </c>
    </row>
    <row r="3" spans="1:50" s="419" customFormat="1" ht="18">
      <c r="A3" s="420"/>
      <c r="B3" s="420"/>
      <c r="C3" s="420"/>
      <c r="D3" s="420"/>
      <c r="E3" s="420"/>
      <c r="F3" s="420"/>
      <c r="G3" s="420"/>
      <c r="H3" s="420"/>
      <c r="I3" s="420"/>
      <c r="J3" s="420"/>
      <c r="K3" s="420"/>
      <c r="L3" s="420"/>
      <c r="M3" s="420"/>
      <c r="N3" s="420"/>
      <c r="O3" s="420"/>
      <c r="P3" s="420"/>
      <c r="Q3" s="420"/>
      <c r="R3" s="420"/>
      <c r="S3" s="420"/>
      <c r="T3" s="420"/>
      <c r="U3" s="420"/>
      <c r="V3" s="420"/>
      <c r="W3" s="420"/>
      <c r="X3" s="420"/>
      <c r="Y3" s="420"/>
      <c r="Z3" s="420"/>
      <c r="AA3" s="420"/>
      <c r="AB3" s="420"/>
      <c r="AC3" s="420"/>
      <c r="AD3" s="420"/>
      <c r="AE3" s="420"/>
      <c r="AF3" s="420"/>
      <c r="AG3" s="420"/>
      <c r="AH3" s="420"/>
      <c r="AI3" s="420"/>
      <c r="AJ3" s="420"/>
      <c r="AK3" s="420"/>
      <c r="AL3" s="420"/>
      <c r="AM3" s="420"/>
      <c r="AN3" s="420"/>
      <c r="AO3" s="420"/>
      <c r="AP3" s="420"/>
      <c r="AQ3" s="420"/>
      <c r="AR3" s="420"/>
      <c r="AS3" s="420"/>
      <c r="AT3" s="420"/>
      <c r="AU3" s="420"/>
      <c r="AX3" s="419">
        <v>2</v>
      </c>
    </row>
    <row r="4" spans="1:50" s="419" customFormat="1" ht="18">
      <c r="A4" s="420"/>
      <c r="B4" s="420"/>
      <c r="C4" s="420"/>
      <c r="D4" s="420"/>
      <c r="E4" s="420"/>
      <c r="F4" s="420"/>
      <c r="G4" s="420"/>
      <c r="H4" s="420"/>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c r="AJ4" s="420"/>
      <c r="AK4" s="420"/>
      <c r="AL4" s="420"/>
      <c r="AM4" s="420"/>
      <c r="AN4" s="420"/>
      <c r="AO4" s="420"/>
      <c r="AP4" s="420"/>
      <c r="AQ4" s="420"/>
      <c r="AR4" s="420"/>
      <c r="AS4" s="420"/>
      <c r="AT4" s="420"/>
      <c r="AU4" s="420"/>
      <c r="AX4" s="419">
        <v>3</v>
      </c>
    </row>
    <row r="5" spans="1:50" s="419" customFormat="1" ht="27">
      <c r="A5" s="420"/>
      <c r="B5" s="420"/>
      <c r="C5" s="420"/>
      <c r="D5" s="420"/>
      <c r="E5" s="420"/>
      <c r="F5" s="420"/>
      <c r="G5" s="420"/>
      <c r="H5" s="420"/>
      <c r="I5" s="420"/>
      <c r="J5" s="420"/>
      <c r="K5" s="421" t="s">
        <v>456</v>
      </c>
      <c r="L5" s="420"/>
      <c r="M5" s="420"/>
      <c r="N5" s="420"/>
      <c r="O5" s="420"/>
      <c r="P5" s="420"/>
      <c r="Q5" s="420"/>
      <c r="R5" s="420"/>
      <c r="S5" s="420"/>
      <c r="T5" s="420"/>
      <c r="U5" s="420"/>
      <c r="V5" s="420"/>
      <c r="W5" s="420"/>
      <c r="X5" s="420"/>
      <c r="Y5" s="420"/>
      <c r="Z5" s="420"/>
      <c r="AA5" s="420"/>
      <c r="AB5" s="420"/>
      <c r="AC5" s="420"/>
      <c r="AD5" s="420"/>
      <c r="AE5" s="420"/>
      <c r="AF5" s="420"/>
      <c r="AG5" s="420"/>
      <c r="AH5" s="420"/>
      <c r="AI5" s="420"/>
      <c r="AJ5" s="420"/>
      <c r="AK5" s="420"/>
      <c r="AL5" s="420"/>
      <c r="AM5" s="420"/>
      <c r="AN5" s="420"/>
      <c r="AO5" s="420"/>
      <c r="AP5" s="420"/>
      <c r="AQ5" s="420"/>
      <c r="AR5" s="420"/>
      <c r="AS5" s="420"/>
      <c r="AT5" s="420"/>
      <c r="AU5" s="420"/>
      <c r="AX5" s="419">
        <v>4</v>
      </c>
    </row>
    <row r="6" spans="1:50" s="419" customFormat="1" ht="18">
      <c r="A6" s="420"/>
      <c r="B6" s="420"/>
      <c r="C6" s="420"/>
      <c r="D6" s="420"/>
      <c r="E6" s="420"/>
      <c r="F6" s="420"/>
      <c r="G6" s="420"/>
      <c r="H6" s="420"/>
      <c r="I6" s="420"/>
      <c r="J6" s="420"/>
      <c r="K6" s="420" t="s">
        <v>457</v>
      </c>
      <c r="L6" s="420"/>
      <c r="M6" s="420"/>
      <c r="N6" s="420"/>
      <c r="O6" s="420"/>
      <c r="P6" s="420"/>
      <c r="Q6" s="420"/>
      <c r="R6" s="420"/>
      <c r="S6" s="420"/>
      <c r="T6" s="420"/>
      <c r="U6" s="420"/>
      <c r="V6" s="420"/>
      <c r="W6" s="420"/>
      <c r="X6" s="420"/>
      <c r="Y6" s="420"/>
      <c r="Z6" s="420"/>
      <c r="AA6" s="420"/>
      <c r="AB6" s="420"/>
      <c r="AC6" s="420"/>
      <c r="AD6" s="420"/>
      <c r="AE6" s="420"/>
      <c r="AF6" s="420"/>
      <c r="AG6" s="420"/>
      <c r="AH6" s="420"/>
      <c r="AI6" s="420"/>
      <c r="AJ6" s="420"/>
      <c r="AK6" s="420"/>
      <c r="AL6" s="420"/>
      <c r="AM6" s="420"/>
      <c r="AN6" s="420"/>
      <c r="AO6" s="420"/>
      <c r="AP6" s="420"/>
      <c r="AQ6" s="420"/>
      <c r="AR6" s="420"/>
      <c r="AS6" s="420"/>
      <c r="AT6" s="420"/>
      <c r="AU6" s="420"/>
      <c r="AX6" s="419">
        <v>5</v>
      </c>
    </row>
    <row r="7" spans="1:50" s="419" customFormat="1" ht="18">
      <c r="A7" s="420"/>
      <c r="B7" s="420"/>
      <c r="C7" s="420"/>
      <c r="D7" s="420"/>
      <c r="E7" s="420"/>
      <c r="F7" s="420"/>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c r="AJ7" s="420"/>
      <c r="AK7" s="420"/>
      <c r="AL7" s="420"/>
      <c r="AM7" s="420"/>
      <c r="AN7" s="420"/>
      <c r="AO7" s="420"/>
      <c r="AP7" s="420"/>
      <c r="AQ7" s="420"/>
      <c r="AR7" s="420"/>
      <c r="AS7" s="420"/>
      <c r="AT7" s="420"/>
      <c r="AU7" s="420"/>
      <c r="AX7" s="419">
        <v>6</v>
      </c>
    </row>
    <row r="8" spans="1:50" s="419" customFormat="1" ht="18">
      <c r="A8" s="420"/>
      <c r="B8" s="420"/>
      <c r="C8" s="420"/>
      <c r="D8" s="420"/>
      <c r="E8" s="420"/>
      <c r="F8" s="420"/>
      <c r="G8" s="420"/>
      <c r="H8" s="420"/>
      <c r="I8" s="420"/>
      <c r="J8" s="420"/>
      <c r="K8" s="420"/>
      <c r="L8" s="420"/>
      <c r="M8" s="420"/>
      <c r="N8" s="420"/>
      <c r="O8" s="420"/>
      <c r="P8" s="422" t="s">
        <v>458</v>
      </c>
      <c r="Q8" s="434">
        <v>1</v>
      </c>
      <c r="R8" s="420"/>
      <c r="S8" s="420" t="s">
        <v>459</v>
      </c>
      <c r="T8" s="420"/>
      <c r="U8" s="420"/>
      <c r="V8" s="420"/>
      <c r="W8" s="420"/>
      <c r="X8" s="420"/>
      <c r="Y8" s="420"/>
      <c r="Z8" s="420"/>
      <c r="AA8" s="420"/>
      <c r="AB8" s="420"/>
      <c r="AC8" s="420"/>
      <c r="AD8" s="420"/>
      <c r="AE8" s="420"/>
      <c r="AF8" s="420"/>
      <c r="AG8" s="420"/>
      <c r="AH8" s="420"/>
      <c r="AI8" s="420"/>
      <c r="AJ8" s="420"/>
      <c r="AK8" s="420"/>
      <c r="AL8" s="420"/>
      <c r="AM8" s="420"/>
      <c r="AN8" s="420"/>
      <c r="AO8" s="420"/>
      <c r="AP8" s="420"/>
      <c r="AQ8" s="420"/>
      <c r="AR8" s="420"/>
      <c r="AS8" s="420"/>
      <c r="AT8" s="420"/>
      <c r="AU8" s="420"/>
      <c r="AX8" s="419">
        <v>7</v>
      </c>
    </row>
    <row r="9" spans="1:50" s="419" customFormat="1" ht="18">
      <c r="A9" s="420"/>
      <c r="B9" s="420"/>
      <c r="C9" s="420"/>
      <c r="D9" s="420"/>
      <c r="E9" s="420"/>
      <c r="F9" s="420"/>
      <c r="G9" s="420"/>
      <c r="H9" s="420"/>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c r="AJ9" s="420"/>
      <c r="AK9" s="420"/>
      <c r="AL9" s="420"/>
      <c r="AM9" s="420"/>
      <c r="AN9" s="420"/>
      <c r="AO9" s="420"/>
      <c r="AP9" s="420"/>
      <c r="AQ9" s="420"/>
      <c r="AR9" s="420"/>
      <c r="AS9" s="420"/>
      <c r="AT9" s="420"/>
      <c r="AU9" s="420"/>
      <c r="AX9" s="419">
        <v>8</v>
      </c>
    </row>
    <row r="10" spans="1:50" s="419" customFormat="1" ht="18">
      <c r="A10" s="420"/>
      <c r="B10" s="420"/>
      <c r="C10" s="420"/>
      <c r="D10" s="420"/>
      <c r="E10" s="420"/>
      <c r="F10" s="420"/>
      <c r="G10" s="420"/>
      <c r="H10" s="420"/>
      <c r="I10" s="420"/>
      <c r="J10" s="420"/>
      <c r="K10" s="420"/>
      <c r="L10" s="420"/>
      <c r="M10" s="420"/>
      <c r="N10" s="420"/>
      <c r="O10" s="420"/>
      <c r="P10" s="422" t="s">
        <v>460</v>
      </c>
      <c r="Q10" s="434"/>
      <c r="R10" s="420"/>
      <c r="S10" s="420" t="s">
        <v>461</v>
      </c>
      <c r="T10" s="420"/>
      <c r="U10" s="420"/>
      <c r="V10" s="420"/>
      <c r="W10" s="420"/>
      <c r="X10" s="420"/>
      <c r="Y10" s="420"/>
      <c r="Z10" s="420"/>
      <c r="AA10" s="420"/>
      <c r="AB10" s="420"/>
      <c r="AC10" s="420"/>
      <c r="AD10" s="420"/>
      <c r="AE10" s="420"/>
      <c r="AF10" s="420"/>
      <c r="AG10" s="420"/>
      <c r="AH10" s="420"/>
      <c r="AI10" s="420"/>
      <c r="AJ10" s="420"/>
      <c r="AK10" s="420"/>
      <c r="AL10" s="420"/>
      <c r="AM10" s="420"/>
      <c r="AN10" s="420"/>
      <c r="AO10" s="420"/>
      <c r="AP10" s="420"/>
      <c r="AQ10" s="420"/>
      <c r="AR10" s="420"/>
      <c r="AS10" s="420"/>
      <c r="AT10" s="420"/>
      <c r="AU10" s="420"/>
      <c r="AX10" s="419">
        <v>9</v>
      </c>
    </row>
    <row r="11" spans="1:50" s="419" customFormat="1" ht="18">
      <c r="A11" s="420"/>
      <c r="B11" s="420"/>
      <c r="C11" s="420"/>
      <c r="D11" s="420"/>
      <c r="E11" s="420"/>
      <c r="F11" s="420"/>
      <c r="G11" s="420"/>
      <c r="H11" s="420"/>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420"/>
      <c r="AJ11" s="420"/>
      <c r="AK11" s="420"/>
      <c r="AL11" s="420"/>
      <c r="AM11" s="420"/>
      <c r="AN11" s="420"/>
      <c r="AO11" s="420"/>
      <c r="AP11" s="420"/>
      <c r="AQ11" s="420"/>
      <c r="AR11" s="420"/>
      <c r="AS11" s="420"/>
      <c r="AT11" s="420"/>
      <c r="AU11" s="420"/>
      <c r="AX11" s="419">
        <v>10</v>
      </c>
    </row>
    <row r="12" spans="1:50" s="419" customFormat="1" ht="18">
      <c r="A12" s="420"/>
      <c r="B12" s="420"/>
      <c r="C12" s="420"/>
      <c r="D12" s="420"/>
      <c r="E12" s="420"/>
      <c r="F12" s="420"/>
      <c r="G12" s="420"/>
      <c r="H12" s="420"/>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420"/>
      <c r="AJ12" s="420"/>
      <c r="AK12" s="420"/>
      <c r="AL12" s="420"/>
      <c r="AM12" s="420"/>
      <c r="AN12" s="420"/>
      <c r="AO12" s="420"/>
      <c r="AP12" s="420"/>
      <c r="AQ12" s="420"/>
      <c r="AR12" s="420"/>
      <c r="AS12" s="420"/>
      <c r="AT12" s="420"/>
      <c r="AU12" s="420"/>
      <c r="AX12" s="419" t="s">
        <v>455</v>
      </c>
    </row>
    <row r="13" spans="1:50" s="419" customFormat="1" ht="18">
      <c r="A13" s="420"/>
      <c r="B13" s="420"/>
      <c r="C13" s="420"/>
      <c r="D13" s="420"/>
      <c r="E13" s="420"/>
      <c r="F13" s="420"/>
      <c r="G13" s="420"/>
      <c r="H13" s="420"/>
      <c r="I13" s="420"/>
      <c r="J13" s="420"/>
      <c r="K13" s="420"/>
      <c r="L13" s="420"/>
      <c r="M13" s="420"/>
      <c r="N13" s="420"/>
      <c r="O13" s="420"/>
      <c r="P13" s="422" t="s">
        <v>462</v>
      </c>
      <c r="Q13" s="454"/>
      <c r="R13" s="455"/>
      <c r="S13" s="455"/>
      <c r="T13" s="455"/>
      <c r="U13" s="420"/>
      <c r="V13" s="420"/>
      <c r="W13" s="420"/>
      <c r="X13" s="420"/>
      <c r="Y13" s="420"/>
      <c r="Z13" s="420"/>
      <c r="AA13" s="420"/>
      <c r="AB13" s="420"/>
      <c r="AC13" s="420"/>
      <c r="AD13" s="420"/>
      <c r="AE13" s="420"/>
      <c r="AF13" s="420"/>
      <c r="AG13" s="420"/>
      <c r="AH13" s="420"/>
      <c r="AI13" s="420"/>
      <c r="AJ13" s="420"/>
      <c r="AK13" s="420"/>
      <c r="AL13" s="420"/>
      <c r="AM13" s="420"/>
      <c r="AN13" s="420"/>
      <c r="AO13" s="420"/>
      <c r="AP13" s="420"/>
      <c r="AQ13" s="420"/>
      <c r="AR13" s="420"/>
      <c r="AS13" s="420"/>
      <c r="AT13" s="420"/>
      <c r="AU13" s="420"/>
    </row>
    <row r="14" spans="1:50" s="419" customFormat="1" ht="18">
      <c r="A14" s="420"/>
      <c r="B14" s="420"/>
      <c r="C14" s="420"/>
      <c r="D14" s="420"/>
      <c r="E14" s="420"/>
      <c r="F14" s="420"/>
      <c r="G14" s="420"/>
      <c r="H14" s="420"/>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c r="AJ14" s="420"/>
      <c r="AK14" s="420"/>
      <c r="AL14" s="420"/>
      <c r="AM14" s="420"/>
      <c r="AN14" s="420"/>
      <c r="AO14" s="420"/>
      <c r="AP14" s="420"/>
      <c r="AQ14" s="420"/>
      <c r="AR14" s="420"/>
      <c r="AS14" s="420"/>
      <c r="AT14" s="420"/>
      <c r="AU14" s="420"/>
    </row>
    <row r="15" spans="1:50" s="419" customFormat="1" ht="18">
      <c r="A15" s="420"/>
      <c r="B15" s="420"/>
      <c r="C15" s="420"/>
      <c r="D15" s="420"/>
      <c r="E15" s="420"/>
      <c r="F15" s="420"/>
      <c r="G15" s="420"/>
      <c r="H15" s="420"/>
      <c r="I15" s="420"/>
      <c r="J15" s="420"/>
      <c r="K15" s="420"/>
      <c r="L15" s="420"/>
      <c r="M15" s="420"/>
      <c r="N15" s="420"/>
      <c r="O15" s="420"/>
      <c r="P15" s="422" t="s">
        <v>463</v>
      </c>
      <c r="Q15" s="454"/>
      <c r="R15" s="455"/>
      <c r="S15" s="455"/>
      <c r="T15" s="455"/>
      <c r="U15" s="420"/>
      <c r="V15" s="420"/>
      <c r="W15" s="420"/>
      <c r="X15" s="420"/>
      <c r="Y15" s="420"/>
      <c r="Z15" s="420"/>
      <c r="AA15" s="420"/>
      <c r="AB15" s="420"/>
      <c r="AC15" s="420"/>
      <c r="AD15" s="420"/>
      <c r="AE15" s="420"/>
      <c r="AF15" s="420"/>
      <c r="AG15" s="420"/>
      <c r="AH15" s="420"/>
      <c r="AI15" s="420"/>
      <c r="AJ15" s="420"/>
      <c r="AK15" s="420"/>
      <c r="AL15" s="420"/>
      <c r="AM15" s="420"/>
      <c r="AN15" s="420"/>
      <c r="AO15" s="420"/>
      <c r="AP15" s="420"/>
      <c r="AQ15" s="420"/>
      <c r="AR15" s="420"/>
      <c r="AS15" s="420"/>
      <c r="AT15" s="420"/>
      <c r="AU15" s="420"/>
    </row>
    <row r="16" spans="1:50" s="419" customFormat="1" ht="18">
      <c r="A16" s="420"/>
      <c r="B16" s="420"/>
      <c r="C16" s="420"/>
      <c r="D16" s="420"/>
      <c r="E16" s="420"/>
      <c r="F16" s="420"/>
      <c r="G16" s="420"/>
      <c r="H16" s="42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c r="AJ16" s="420"/>
      <c r="AK16" s="420"/>
      <c r="AL16" s="420"/>
      <c r="AM16" s="420"/>
      <c r="AN16" s="420"/>
      <c r="AO16" s="420"/>
      <c r="AP16" s="420"/>
      <c r="AQ16" s="420"/>
      <c r="AR16" s="420"/>
      <c r="AS16" s="420"/>
      <c r="AT16" s="420"/>
      <c r="AU16" s="420"/>
    </row>
    <row r="17" spans="1:47" s="419" customFormat="1" ht="18">
      <c r="A17" s="420"/>
      <c r="B17" s="420"/>
      <c r="C17" s="420"/>
      <c r="D17" s="420"/>
      <c r="E17" s="420"/>
      <c r="F17" s="420"/>
      <c r="G17" s="420"/>
      <c r="H17" s="420"/>
      <c r="I17" s="420"/>
      <c r="J17" s="420"/>
      <c r="K17" s="420"/>
      <c r="L17" s="420"/>
      <c r="M17" s="420"/>
      <c r="N17" s="420"/>
      <c r="O17" s="420"/>
      <c r="P17" s="420"/>
      <c r="Q17" s="433" t="str">
        <f>IF(Q15&gt;0,boeken!$N$42,"-")</f>
        <v>-</v>
      </c>
      <c r="R17" s="433" t="str">
        <f>IF(Q15&gt;0,"dagen kanovaren","vul svp datum in")</f>
        <v>vul svp datum in</v>
      </c>
      <c r="S17" s="433"/>
      <c r="T17" s="420"/>
      <c r="U17" s="420"/>
      <c r="V17" s="420"/>
      <c r="W17" s="420"/>
      <c r="X17" s="420"/>
      <c r="Y17" s="420"/>
      <c r="Z17" s="420"/>
      <c r="AA17" s="420"/>
      <c r="AB17" s="420"/>
      <c r="AC17" s="420"/>
      <c r="AD17" s="420"/>
      <c r="AE17" s="420"/>
      <c r="AF17" s="420"/>
      <c r="AG17" s="420"/>
      <c r="AH17" s="420"/>
      <c r="AI17" s="420"/>
      <c r="AJ17" s="420"/>
      <c r="AK17" s="420"/>
      <c r="AL17" s="420"/>
      <c r="AM17" s="420"/>
      <c r="AN17" s="420"/>
      <c r="AO17" s="420"/>
      <c r="AP17" s="420"/>
      <c r="AQ17" s="420"/>
      <c r="AR17" s="420"/>
      <c r="AS17" s="420"/>
      <c r="AT17" s="420"/>
      <c r="AU17" s="420"/>
    </row>
    <row r="18" spans="1:47" s="419" customFormat="1" ht="18">
      <c r="A18" s="420"/>
      <c r="B18" s="420"/>
      <c r="C18" s="420"/>
      <c r="D18" s="420"/>
      <c r="E18" s="420"/>
      <c r="F18" s="420"/>
      <c r="G18" s="420"/>
      <c r="H18" s="420"/>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420"/>
      <c r="AJ18" s="420"/>
      <c r="AK18" s="420"/>
      <c r="AL18" s="420"/>
      <c r="AM18" s="420"/>
      <c r="AN18" s="420"/>
      <c r="AO18" s="420"/>
      <c r="AP18" s="420"/>
      <c r="AQ18" s="420"/>
      <c r="AR18" s="420"/>
      <c r="AS18" s="420"/>
      <c r="AT18" s="420"/>
      <c r="AU18" s="420"/>
    </row>
    <row r="19" spans="1:47" s="419" customFormat="1" ht="18">
      <c r="A19" s="420"/>
      <c r="B19" s="420"/>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0"/>
      <c r="AN19" s="420"/>
      <c r="AO19" s="420"/>
      <c r="AP19" s="420"/>
      <c r="AQ19" s="420"/>
      <c r="AR19" s="420"/>
      <c r="AS19" s="420"/>
      <c r="AT19" s="420"/>
      <c r="AU19" s="420"/>
    </row>
    <row r="20" spans="1:47" s="419" customFormat="1" ht="18">
      <c r="A20" s="420"/>
      <c r="B20" s="420"/>
      <c r="C20" s="420"/>
      <c r="D20" s="420"/>
      <c r="E20" s="420"/>
      <c r="F20" s="420"/>
      <c r="G20" s="420"/>
      <c r="H20" s="420"/>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c r="AJ20" s="420"/>
      <c r="AK20" s="420"/>
      <c r="AL20" s="420"/>
      <c r="AM20" s="420"/>
      <c r="AN20" s="420"/>
      <c r="AO20" s="420"/>
      <c r="AP20" s="420"/>
      <c r="AQ20" s="420"/>
      <c r="AR20" s="420"/>
      <c r="AS20" s="420"/>
      <c r="AT20" s="420"/>
      <c r="AU20" s="420"/>
    </row>
    <row r="21" spans="1:47" s="419" customFormat="1" ht="18">
      <c r="A21" s="420"/>
      <c r="B21" s="420"/>
      <c r="C21" s="420"/>
      <c r="D21" s="420"/>
      <c r="E21" s="420"/>
      <c r="F21" s="420"/>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c r="AJ21" s="420"/>
      <c r="AK21" s="420"/>
      <c r="AL21" s="420"/>
      <c r="AM21" s="420"/>
      <c r="AN21" s="420"/>
      <c r="AO21" s="420"/>
      <c r="AP21" s="420"/>
      <c r="AQ21" s="420"/>
      <c r="AR21" s="420"/>
      <c r="AS21" s="420"/>
      <c r="AT21" s="420"/>
      <c r="AU21" s="420"/>
    </row>
    <row r="22" spans="1:47" s="419" customFormat="1" ht="18">
      <c r="A22" s="420"/>
      <c r="B22" s="420"/>
      <c r="C22" s="420"/>
      <c r="D22" s="420"/>
      <c r="E22" s="420"/>
      <c r="F22" s="420"/>
      <c r="G22" s="420"/>
      <c r="H22" s="420"/>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c r="AJ22" s="420"/>
      <c r="AK22" s="420"/>
      <c r="AL22" s="420"/>
      <c r="AM22" s="420"/>
      <c r="AN22" s="420"/>
      <c r="AO22" s="420"/>
      <c r="AP22" s="420"/>
      <c r="AQ22" s="420"/>
      <c r="AR22" s="420"/>
      <c r="AS22" s="420"/>
      <c r="AT22" s="420"/>
      <c r="AU22" s="420"/>
    </row>
    <row r="23" spans="1:47" s="419" customFormat="1" ht="18">
      <c r="A23" s="420"/>
      <c r="B23" s="420"/>
      <c r="C23" s="420"/>
      <c r="D23" s="420"/>
      <c r="E23" s="420"/>
      <c r="F23" s="420"/>
      <c r="G23" s="420"/>
      <c r="H23" s="420"/>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0"/>
      <c r="AI23" s="420"/>
      <c r="AJ23" s="420"/>
      <c r="AK23" s="420"/>
      <c r="AL23" s="420"/>
      <c r="AM23" s="420"/>
      <c r="AN23" s="420"/>
      <c r="AO23" s="420"/>
      <c r="AP23" s="420"/>
      <c r="AQ23" s="420"/>
      <c r="AR23" s="420"/>
      <c r="AS23" s="420"/>
      <c r="AT23" s="420"/>
      <c r="AU23" s="420"/>
    </row>
    <row r="24" spans="1:47" s="419" customFormat="1" ht="18">
      <c r="A24" s="420"/>
      <c r="B24" s="420"/>
      <c r="C24" s="420"/>
      <c r="D24" s="420"/>
      <c r="E24" s="420"/>
      <c r="F24" s="420"/>
      <c r="G24" s="420"/>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c r="AJ24" s="420"/>
      <c r="AK24" s="420"/>
      <c r="AL24" s="420"/>
      <c r="AM24" s="420"/>
      <c r="AN24" s="420"/>
      <c r="AO24" s="420"/>
      <c r="AP24" s="420"/>
      <c r="AQ24" s="420"/>
      <c r="AR24" s="420"/>
      <c r="AS24" s="420"/>
      <c r="AT24" s="420"/>
      <c r="AU24" s="420"/>
    </row>
    <row r="25" spans="1:47" s="419" customFormat="1" ht="18">
      <c r="A25" s="420"/>
      <c r="B25" s="420"/>
      <c r="C25" s="420"/>
      <c r="D25" s="420"/>
      <c r="E25" s="420"/>
      <c r="F25" s="420"/>
      <c r="G25" s="420"/>
      <c r="H25" s="420"/>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c r="AG25" s="420"/>
      <c r="AH25" s="420"/>
      <c r="AI25" s="420"/>
      <c r="AJ25" s="420"/>
      <c r="AK25" s="420"/>
      <c r="AL25" s="420"/>
      <c r="AM25" s="420"/>
      <c r="AN25" s="420"/>
      <c r="AO25" s="420"/>
      <c r="AP25" s="420"/>
      <c r="AQ25" s="420"/>
      <c r="AR25" s="420"/>
      <c r="AS25" s="420"/>
      <c r="AT25" s="420"/>
      <c r="AU25" s="420"/>
    </row>
    <row r="26" spans="1:47" s="419" customFormat="1" ht="48.75">
      <c r="A26" s="420"/>
      <c r="B26" s="420"/>
      <c r="C26" s="420"/>
      <c r="D26" s="420"/>
      <c r="E26" s="420"/>
      <c r="F26" s="420"/>
      <c r="G26" s="420"/>
      <c r="H26" s="420"/>
      <c r="I26" s="420"/>
      <c r="J26" s="420"/>
      <c r="K26" s="420"/>
      <c r="L26" s="420"/>
      <c r="M26" s="420"/>
      <c r="N26" s="420"/>
      <c r="O26" s="420"/>
      <c r="P26" s="420"/>
      <c r="Q26" s="420"/>
      <c r="R26" s="420"/>
      <c r="S26" s="420"/>
      <c r="T26" s="420"/>
      <c r="U26" s="420"/>
      <c r="V26" s="423" t="s">
        <v>12</v>
      </c>
      <c r="W26" s="420"/>
      <c r="X26" s="420"/>
      <c r="Y26" s="420"/>
      <c r="Z26" s="420"/>
      <c r="AA26" s="420"/>
      <c r="AB26" s="420"/>
      <c r="AC26" s="420"/>
      <c r="AD26" s="420"/>
      <c r="AE26" s="420"/>
      <c r="AF26" s="420"/>
      <c r="AG26" s="420"/>
      <c r="AH26" s="420"/>
      <c r="AI26" s="420"/>
      <c r="AJ26" s="420"/>
      <c r="AK26" s="420"/>
      <c r="AL26" s="420"/>
      <c r="AM26" s="420"/>
      <c r="AN26" s="420"/>
      <c r="AO26" s="420"/>
      <c r="AP26" s="420"/>
      <c r="AQ26" s="420"/>
      <c r="AR26" s="420"/>
      <c r="AS26" s="420"/>
      <c r="AT26" s="420"/>
      <c r="AU26" s="420"/>
    </row>
    <row r="27" spans="1:47" s="419" customFormat="1" ht="18">
      <c r="A27" s="420"/>
      <c r="B27" s="420"/>
      <c r="C27" s="420"/>
      <c r="D27" s="420"/>
      <c r="E27" s="420"/>
      <c r="F27" s="420"/>
      <c r="G27" s="420"/>
      <c r="H27" s="420"/>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c r="AG27" s="420"/>
      <c r="AH27" s="420"/>
      <c r="AI27" s="420"/>
      <c r="AJ27" s="420"/>
      <c r="AK27" s="420"/>
      <c r="AL27" s="420"/>
      <c r="AM27" s="420"/>
      <c r="AN27" s="420"/>
      <c r="AO27" s="420"/>
      <c r="AP27" s="420"/>
      <c r="AQ27" s="420"/>
      <c r="AR27" s="420"/>
      <c r="AS27" s="420"/>
      <c r="AT27" s="420"/>
      <c r="AU27" s="420"/>
    </row>
    <row r="28" spans="1:47" s="419" customFormat="1" ht="18">
      <c r="A28" s="420"/>
      <c r="B28" s="420"/>
      <c r="C28" s="420"/>
      <c r="D28" s="420"/>
      <c r="E28" s="420"/>
      <c r="F28" s="420"/>
      <c r="G28" s="420"/>
      <c r="H28" s="420"/>
      <c r="I28" s="420"/>
      <c r="J28" s="420"/>
      <c r="K28" s="420"/>
      <c r="L28" s="420"/>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c r="AJ28" s="420"/>
      <c r="AK28" s="420"/>
      <c r="AL28" s="420"/>
      <c r="AM28" s="420"/>
      <c r="AN28" s="420"/>
      <c r="AO28" s="420"/>
      <c r="AP28" s="420"/>
      <c r="AQ28" s="420"/>
      <c r="AR28" s="420"/>
      <c r="AS28" s="420"/>
      <c r="AT28" s="420"/>
      <c r="AU28" s="420"/>
    </row>
    <row r="29" spans="1:47" s="419" customFormat="1" ht="18">
      <c r="A29" s="420"/>
      <c r="B29" s="420"/>
      <c r="C29" s="420"/>
      <c r="D29" s="420"/>
      <c r="E29" s="420"/>
      <c r="F29" s="420"/>
      <c r="G29" s="420"/>
      <c r="H29" s="420"/>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c r="AJ29" s="420"/>
      <c r="AK29" s="420"/>
      <c r="AL29" s="420"/>
      <c r="AM29" s="420"/>
      <c r="AN29" s="420"/>
      <c r="AO29" s="420"/>
      <c r="AP29" s="420"/>
      <c r="AQ29" s="420"/>
      <c r="AR29" s="420"/>
      <c r="AS29" s="420"/>
      <c r="AT29" s="420"/>
      <c r="AU29" s="420"/>
    </row>
    <row r="30" spans="1:47" s="419" customFormat="1" ht="18">
      <c r="A30" s="420"/>
      <c r="B30" s="420"/>
      <c r="C30" s="420"/>
      <c r="D30" s="420"/>
      <c r="E30" s="420"/>
      <c r="F30" s="420"/>
      <c r="G30" s="420"/>
      <c r="H30" s="420"/>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c r="AJ30" s="420"/>
      <c r="AK30" s="420"/>
      <c r="AL30" s="420"/>
      <c r="AM30" s="420"/>
      <c r="AN30" s="420"/>
      <c r="AO30" s="420"/>
      <c r="AP30" s="420"/>
      <c r="AQ30" s="420"/>
      <c r="AR30" s="420"/>
      <c r="AS30" s="420"/>
      <c r="AT30" s="420"/>
      <c r="AU30" s="420"/>
    </row>
    <row r="31" spans="1:47" s="419" customFormat="1" ht="18">
      <c r="A31" s="420"/>
      <c r="B31" s="420"/>
      <c r="C31" s="420"/>
      <c r="D31" s="420"/>
      <c r="E31" s="420"/>
      <c r="F31" s="420"/>
      <c r="G31" s="420"/>
      <c r="H31" s="420"/>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c r="AJ31" s="420"/>
      <c r="AK31" s="420"/>
      <c r="AL31" s="420"/>
      <c r="AM31" s="420"/>
      <c r="AN31" s="420"/>
      <c r="AO31" s="420"/>
      <c r="AP31" s="420"/>
      <c r="AQ31" s="420"/>
      <c r="AR31" s="420"/>
      <c r="AS31" s="420"/>
      <c r="AT31" s="420"/>
      <c r="AU31" s="420"/>
    </row>
    <row r="32" spans="1:47" s="419" customFormat="1" ht="18">
      <c r="A32" s="420"/>
      <c r="B32" s="420"/>
      <c r="C32" s="420"/>
      <c r="D32" s="420"/>
      <c r="E32" s="420"/>
      <c r="F32" s="420"/>
      <c r="G32" s="420"/>
      <c r="H32" s="420"/>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c r="AJ32" s="420"/>
      <c r="AK32" s="420"/>
      <c r="AL32" s="420"/>
      <c r="AM32" s="420"/>
      <c r="AN32" s="420"/>
      <c r="AO32" s="420"/>
      <c r="AP32" s="420"/>
      <c r="AQ32" s="420"/>
      <c r="AR32" s="420"/>
      <c r="AS32" s="420"/>
      <c r="AT32" s="420"/>
      <c r="AU32" s="420"/>
    </row>
    <row r="33" spans="1:47" s="419" customFormat="1" ht="18">
      <c r="A33" s="420"/>
      <c r="B33" s="420"/>
      <c r="C33" s="420"/>
      <c r="D33" s="420"/>
      <c r="E33" s="420"/>
      <c r="F33" s="420"/>
      <c r="G33" s="420"/>
      <c r="H33" s="420"/>
      <c r="I33" s="420"/>
      <c r="J33" s="420"/>
      <c r="K33" s="420"/>
      <c r="L33" s="420"/>
      <c r="M33" s="420"/>
      <c r="N33" s="420"/>
      <c r="O33" s="420"/>
      <c r="P33" s="420"/>
      <c r="Q33" s="420"/>
      <c r="R33" s="420"/>
      <c r="S33" s="420"/>
      <c r="T33" s="420"/>
      <c r="U33" s="420"/>
      <c r="V33" s="420"/>
      <c r="W33" s="420"/>
      <c r="X33" s="420"/>
      <c r="Y33" s="420"/>
      <c r="Z33" s="420"/>
      <c r="AA33" s="420"/>
      <c r="AB33" s="420"/>
      <c r="AC33" s="420"/>
      <c r="AD33" s="420"/>
      <c r="AE33" s="420"/>
      <c r="AF33" s="420"/>
      <c r="AG33" s="420"/>
      <c r="AH33" s="420"/>
      <c r="AI33" s="420"/>
      <c r="AJ33" s="420"/>
      <c r="AK33" s="420"/>
      <c r="AL33" s="420"/>
      <c r="AM33" s="420"/>
      <c r="AN33" s="420"/>
      <c r="AO33" s="420"/>
      <c r="AP33" s="420"/>
      <c r="AQ33" s="420"/>
      <c r="AR33" s="420"/>
      <c r="AS33" s="420"/>
      <c r="AT33" s="420"/>
      <c r="AU33" s="420"/>
    </row>
    <row r="34" spans="1:47" s="419" customFormat="1" ht="18">
      <c r="A34" s="420"/>
      <c r="B34" s="420"/>
      <c r="C34" s="420"/>
      <c r="D34" s="420"/>
      <c r="E34" s="420"/>
      <c r="F34" s="420"/>
      <c r="G34" s="420"/>
      <c r="H34" s="420"/>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c r="AJ34" s="420"/>
      <c r="AK34" s="420"/>
      <c r="AL34" s="420"/>
      <c r="AM34" s="420"/>
      <c r="AN34" s="420"/>
      <c r="AO34" s="420"/>
      <c r="AP34" s="420"/>
      <c r="AQ34" s="420"/>
      <c r="AR34" s="420"/>
      <c r="AS34" s="420"/>
      <c r="AT34" s="420"/>
      <c r="AU34" s="420"/>
    </row>
    <row r="35" spans="1:47" s="419" customFormat="1" ht="18">
      <c r="A35" s="420"/>
      <c r="B35" s="420"/>
      <c r="C35" s="420"/>
      <c r="D35" s="420"/>
      <c r="E35" s="420"/>
      <c r="F35" s="420"/>
      <c r="G35" s="420"/>
      <c r="H35" s="420"/>
      <c r="I35" s="420"/>
      <c r="J35" s="420"/>
      <c r="K35" s="420"/>
      <c r="L35" s="420"/>
      <c r="M35" s="420"/>
      <c r="N35" s="420"/>
      <c r="O35" s="420"/>
      <c r="P35" s="420"/>
      <c r="Q35" s="420"/>
      <c r="R35" s="420"/>
      <c r="S35" s="420"/>
      <c r="T35" s="420"/>
      <c r="U35" s="420"/>
      <c r="V35" s="420"/>
      <c r="W35" s="420"/>
      <c r="X35" s="420"/>
      <c r="Y35" s="420"/>
      <c r="Z35" s="420"/>
      <c r="AA35" s="420"/>
      <c r="AB35" s="420"/>
      <c r="AC35" s="420"/>
      <c r="AD35" s="420"/>
      <c r="AE35" s="420"/>
      <c r="AF35" s="420"/>
      <c r="AG35" s="420"/>
      <c r="AH35" s="420"/>
      <c r="AI35" s="420"/>
      <c r="AJ35" s="420"/>
      <c r="AK35" s="420"/>
      <c r="AL35" s="420"/>
      <c r="AM35" s="420"/>
      <c r="AN35" s="420"/>
      <c r="AO35" s="420"/>
      <c r="AP35" s="420"/>
      <c r="AQ35" s="420"/>
      <c r="AR35" s="420"/>
      <c r="AS35" s="420"/>
      <c r="AT35" s="420"/>
      <c r="AU35" s="420"/>
    </row>
    <row r="36" spans="1:47" s="419" customFormat="1" ht="18">
      <c r="A36" s="420"/>
      <c r="B36" s="420"/>
      <c r="C36" s="420"/>
      <c r="D36" s="420"/>
      <c r="E36" s="420"/>
      <c r="F36" s="420"/>
      <c r="G36" s="420"/>
      <c r="H36" s="420"/>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c r="AJ36" s="420"/>
      <c r="AK36" s="420"/>
      <c r="AL36" s="420"/>
      <c r="AM36" s="420"/>
      <c r="AN36" s="420"/>
      <c r="AO36" s="420"/>
      <c r="AP36" s="420"/>
      <c r="AQ36" s="420"/>
      <c r="AR36" s="420"/>
      <c r="AS36" s="420"/>
      <c r="AT36" s="420"/>
      <c r="AU36" s="420"/>
    </row>
    <row r="37" spans="1:47" s="419" customFormat="1" ht="18">
      <c r="A37" s="420"/>
      <c r="B37" s="420"/>
      <c r="C37" s="420"/>
      <c r="D37" s="420"/>
      <c r="E37" s="420"/>
      <c r="F37" s="420"/>
      <c r="G37" s="420"/>
      <c r="H37" s="420"/>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c r="AJ37" s="420"/>
      <c r="AK37" s="420"/>
      <c r="AL37" s="420"/>
      <c r="AM37" s="420"/>
      <c r="AN37" s="420"/>
      <c r="AO37" s="420"/>
      <c r="AP37" s="420"/>
      <c r="AQ37" s="420"/>
      <c r="AR37" s="420"/>
      <c r="AS37" s="420"/>
      <c r="AT37" s="420"/>
      <c r="AU37" s="420"/>
    </row>
    <row r="38" spans="1:47" s="419" customFormat="1" ht="18">
      <c r="A38" s="420"/>
      <c r="B38" s="420"/>
      <c r="C38" s="420"/>
      <c r="D38" s="420"/>
      <c r="E38" s="420"/>
      <c r="F38" s="420"/>
      <c r="G38" s="420"/>
      <c r="H38" s="420"/>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c r="AJ38" s="420"/>
      <c r="AK38" s="420"/>
      <c r="AL38" s="420"/>
      <c r="AM38" s="420"/>
      <c r="AN38" s="420"/>
      <c r="AO38" s="420"/>
      <c r="AP38" s="420"/>
      <c r="AQ38" s="420"/>
      <c r="AR38" s="420"/>
      <c r="AS38" s="420"/>
      <c r="AT38" s="420"/>
      <c r="AU38" s="420"/>
    </row>
    <row r="39" spans="1:47" s="419" customFormat="1" ht="18">
      <c r="A39" s="420"/>
      <c r="B39" s="420"/>
      <c r="C39" s="420"/>
      <c r="D39" s="420"/>
      <c r="E39" s="420"/>
      <c r="F39" s="420"/>
      <c r="G39" s="420"/>
      <c r="H39" s="420"/>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20"/>
      <c r="AH39" s="420"/>
      <c r="AI39" s="420"/>
      <c r="AJ39" s="420"/>
      <c r="AK39" s="420"/>
      <c r="AL39" s="420"/>
      <c r="AM39" s="420"/>
      <c r="AN39" s="420"/>
      <c r="AO39" s="420"/>
      <c r="AP39" s="420"/>
      <c r="AQ39" s="420"/>
      <c r="AR39" s="420"/>
      <c r="AS39" s="420"/>
      <c r="AT39" s="420"/>
      <c r="AU39" s="420"/>
    </row>
    <row r="40" spans="1:47" s="419" customFormat="1" ht="18">
      <c r="A40" s="420"/>
      <c r="B40" s="420"/>
      <c r="C40" s="420"/>
      <c r="D40" s="420"/>
      <c r="E40" s="420"/>
      <c r="F40" s="420"/>
      <c r="G40" s="420"/>
      <c r="H40" s="420"/>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c r="AH40" s="420"/>
      <c r="AI40" s="420"/>
      <c r="AJ40" s="420"/>
      <c r="AK40" s="420"/>
      <c r="AL40" s="420"/>
      <c r="AM40" s="420"/>
      <c r="AN40" s="420"/>
      <c r="AO40" s="420"/>
      <c r="AP40" s="420"/>
      <c r="AQ40" s="420"/>
      <c r="AR40" s="420"/>
      <c r="AS40" s="420"/>
      <c r="AT40" s="420"/>
      <c r="AU40" s="420"/>
    </row>
    <row r="41" spans="1:47" s="419" customFormat="1" ht="18">
      <c r="A41" s="420"/>
      <c r="B41" s="420"/>
      <c r="C41" s="420"/>
      <c r="D41" s="420"/>
      <c r="E41" s="420"/>
      <c r="F41" s="420"/>
      <c r="G41" s="420"/>
      <c r="H41" s="420"/>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c r="AJ41" s="420"/>
      <c r="AK41" s="420"/>
      <c r="AL41" s="420"/>
      <c r="AM41" s="420"/>
      <c r="AN41" s="420"/>
      <c r="AO41" s="420"/>
      <c r="AP41" s="420"/>
      <c r="AQ41" s="420"/>
      <c r="AR41" s="420"/>
      <c r="AS41" s="420"/>
      <c r="AT41" s="420"/>
      <c r="AU41" s="420"/>
    </row>
    <row r="42" spans="1:47" s="419" customFormat="1" ht="18"/>
    <row r="43" spans="1:47" s="419" customFormat="1" ht="18"/>
    <row r="44" spans="1:47" s="419" customFormat="1" ht="18"/>
    <row r="45" spans="1:47" s="419" customFormat="1" ht="18"/>
    <row r="46" spans="1:47" s="419" customFormat="1" ht="18"/>
    <row r="47" spans="1:47" s="419" customFormat="1" ht="18"/>
    <row r="48" spans="1:47" s="419" customFormat="1" ht="18"/>
    <row r="49" s="419" customFormat="1" ht="18"/>
    <row r="50" s="419" customFormat="1" ht="18"/>
    <row r="51" s="419" customFormat="1" ht="18"/>
    <row r="52" s="419" customFormat="1" ht="18"/>
    <row r="53" s="419" customFormat="1" ht="18"/>
    <row r="54" s="419" customFormat="1" ht="18"/>
  </sheetData>
  <sheetProtection algorithmName="SHA-512" hashValue="YJWtMfiHnzOLY2fELXRfDAzSCrdPRTQOWOm2scCvoGSpUAgo1sL04kYH1QkDlz0TpAe8v0dZ3nQiWwU04M4Ctg==" saltValue="4AvPbKVdCOZOdvHKrLjN1A==" spinCount="100000" sheet="1" objects="1" scenarios="1" selectLockedCells="1"/>
  <mergeCells count="2">
    <mergeCell ref="Q13:T13"/>
    <mergeCell ref="Q15:T15"/>
  </mergeCells>
  <dataValidations count="1">
    <dataValidation type="list" allowBlank="1" showInputMessage="1" showErrorMessage="1" sqref="Q8 Q10" xr:uid="{3F111220-C6E5-4556-BC96-06D0B2F6BDF1}">
      <formula1>$AX$1:$AX$12</formula1>
    </dataValidation>
  </dataValidations>
  <pageMargins left="0.7" right="0.7" top="0.75" bottom="0.75" header="0.3" footer="0.3"/>
  <pageSetup paperSize="9" orientation="portrait" horizontalDpi="0" verticalDpi="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AB3D3-2D10-404A-B60C-C49B4C1EB740}">
  <dimension ref="A1:AO63"/>
  <sheetViews>
    <sheetView workbookViewId="0">
      <selection activeCell="J9" sqref="J9:P9"/>
    </sheetView>
  </sheetViews>
  <sheetFormatPr defaultRowHeight="12.75"/>
  <cols>
    <col min="1" max="1" width="26.7109375" customWidth="1"/>
    <col min="9" max="9" width="10.5703125" customWidth="1"/>
    <col min="22" max="22" width="13.5703125" bestFit="1" customWidth="1"/>
  </cols>
  <sheetData>
    <row r="1" spans="1:41" ht="15">
      <c r="A1" s="358"/>
      <c r="B1" s="358"/>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41" ht="23.25">
      <c r="A2" s="358"/>
      <c r="B2" s="358"/>
      <c r="C2" s="358"/>
      <c r="D2" s="358"/>
      <c r="E2" s="358"/>
      <c r="F2" s="358"/>
      <c r="G2" s="358"/>
      <c r="H2" s="358"/>
      <c r="I2" s="426" t="s">
        <v>265</v>
      </c>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row>
    <row r="3" spans="1:41" ht="96">
      <c r="A3" s="358"/>
      <c r="B3" s="358"/>
      <c r="C3" s="358"/>
      <c r="D3" s="358"/>
      <c r="E3" s="358"/>
      <c r="F3" s="358"/>
      <c r="G3" s="358"/>
      <c r="H3" s="358"/>
      <c r="I3" s="358"/>
      <c r="J3" s="427" t="s">
        <v>12</v>
      </c>
      <c r="K3" s="358"/>
      <c r="L3" s="358"/>
      <c r="M3" s="358"/>
      <c r="N3" s="358"/>
      <c r="O3" s="358"/>
      <c r="P3" s="358"/>
      <c r="Q3" s="358"/>
      <c r="R3" s="358"/>
      <c r="S3" s="358"/>
      <c r="T3" s="358"/>
      <c r="U3" s="358"/>
      <c r="V3" s="358"/>
      <c r="W3" s="358"/>
      <c r="X3" s="358"/>
      <c r="Y3" s="358"/>
      <c r="Z3" s="358"/>
      <c r="AA3" s="358"/>
      <c r="AB3" s="358"/>
      <c r="AC3" s="358"/>
      <c r="AD3" s="358"/>
      <c r="AE3" s="358"/>
      <c r="AF3" s="358"/>
      <c r="AG3" s="358"/>
      <c r="AH3" s="358"/>
    </row>
    <row r="4" spans="1:41" ht="20.25">
      <c r="A4" s="358"/>
      <c r="B4" s="358"/>
      <c r="C4" s="358"/>
      <c r="D4" s="358"/>
      <c r="E4" s="358"/>
      <c r="F4" s="358"/>
      <c r="G4" s="358"/>
      <c r="H4" s="428" t="s">
        <v>277</v>
      </c>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row>
    <row r="5" spans="1:41" ht="15">
      <c r="A5" s="358"/>
      <c r="B5" s="358"/>
      <c r="C5" s="358"/>
      <c r="D5" s="358"/>
      <c r="E5" s="358"/>
      <c r="F5" s="358"/>
      <c r="G5" s="358"/>
      <c r="H5" s="358"/>
      <c r="I5" s="429" t="s">
        <v>342</v>
      </c>
      <c r="J5" s="358"/>
      <c r="K5" s="358"/>
      <c r="L5" s="358"/>
      <c r="M5" s="358"/>
      <c r="N5" s="358"/>
      <c r="O5" s="358"/>
      <c r="P5" s="358"/>
      <c r="Q5" s="358"/>
      <c r="R5" s="358"/>
      <c r="S5" s="358"/>
      <c r="T5" s="358"/>
      <c r="U5" s="358"/>
      <c r="V5" s="358"/>
      <c r="W5" s="358"/>
      <c r="X5" s="358"/>
      <c r="Y5" s="358"/>
      <c r="Z5" s="358"/>
      <c r="AA5" s="358"/>
      <c r="AB5" s="358"/>
      <c r="AC5" s="358"/>
      <c r="AD5" s="358"/>
      <c r="AE5" s="358"/>
      <c r="AF5" s="358"/>
      <c r="AG5" s="358"/>
      <c r="AH5" s="358"/>
    </row>
    <row r="6" spans="1:41" ht="15">
      <c r="A6" s="358"/>
      <c r="B6" s="358"/>
      <c r="C6" s="358"/>
      <c r="D6" s="358"/>
      <c r="E6" s="358"/>
      <c r="F6" s="358"/>
      <c r="G6" s="358"/>
      <c r="H6" s="358"/>
      <c r="I6" s="358"/>
      <c r="J6" s="358"/>
      <c r="K6" s="358"/>
      <c r="L6" s="429" t="s">
        <v>266</v>
      </c>
      <c r="M6" s="358"/>
      <c r="N6" s="358"/>
      <c r="O6" s="358"/>
      <c r="P6" s="358"/>
      <c r="Q6" s="358"/>
      <c r="R6" s="358"/>
      <c r="S6" s="358"/>
      <c r="T6" s="358"/>
      <c r="U6" s="358"/>
      <c r="V6" s="358"/>
      <c r="W6" s="358"/>
      <c r="X6" s="358"/>
      <c r="Y6" s="358"/>
      <c r="Z6" s="358"/>
      <c r="AA6" s="358"/>
      <c r="AB6" s="358"/>
      <c r="AC6" s="358"/>
      <c r="AD6" s="358"/>
      <c r="AE6" s="358"/>
      <c r="AF6" s="358"/>
      <c r="AG6" s="358"/>
      <c r="AH6" s="358"/>
    </row>
    <row r="7" spans="1:41" ht="15">
      <c r="A7" s="358"/>
      <c r="B7" s="358"/>
      <c r="C7" s="358"/>
      <c r="D7" s="358"/>
      <c r="E7" s="358"/>
      <c r="F7" s="358"/>
      <c r="G7" s="358"/>
      <c r="H7" s="358"/>
      <c r="I7" s="358"/>
      <c r="J7" s="358"/>
      <c r="K7" s="358"/>
      <c r="L7" s="429"/>
      <c r="M7" s="358"/>
      <c r="N7" s="358"/>
      <c r="O7" s="358"/>
      <c r="P7" s="358"/>
      <c r="Q7" s="358"/>
      <c r="R7" s="358"/>
      <c r="S7" s="358"/>
      <c r="T7" s="358"/>
      <c r="U7" s="358"/>
      <c r="V7" s="358"/>
      <c r="W7" s="358"/>
      <c r="X7" s="358"/>
      <c r="Y7" s="358"/>
      <c r="Z7" s="358"/>
      <c r="AA7" s="358"/>
      <c r="AB7" s="358"/>
      <c r="AC7" s="358"/>
      <c r="AD7" s="358"/>
      <c r="AE7" s="358"/>
      <c r="AF7" s="358"/>
      <c r="AG7" s="358"/>
      <c r="AH7" s="358"/>
    </row>
    <row r="8" spans="1:41" ht="15">
      <c r="A8" s="358"/>
      <c r="B8" s="358"/>
      <c r="C8" s="358"/>
      <c r="D8" s="358"/>
      <c r="E8" s="358"/>
      <c r="F8" s="358"/>
      <c r="G8" s="358"/>
      <c r="H8" s="358"/>
      <c r="I8" s="358"/>
      <c r="J8" s="358"/>
      <c r="K8" s="358"/>
      <c r="L8" s="429"/>
      <c r="M8" s="358"/>
      <c r="N8" s="358"/>
      <c r="O8" s="358"/>
      <c r="P8" s="358"/>
      <c r="Q8" s="358"/>
      <c r="R8" s="358"/>
      <c r="S8" s="358"/>
      <c r="T8" s="358"/>
      <c r="U8" s="358"/>
      <c r="V8" s="358"/>
      <c r="W8" s="358"/>
      <c r="X8" s="358"/>
      <c r="Y8" s="358"/>
      <c r="Z8" s="358"/>
      <c r="AA8" s="358"/>
      <c r="AB8" s="358"/>
      <c r="AC8" s="358"/>
      <c r="AD8" s="358"/>
      <c r="AE8" s="358"/>
      <c r="AF8" s="358"/>
      <c r="AG8" s="358"/>
      <c r="AH8" s="358"/>
      <c r="AO8" s="346" t="s">
        <v>267</v>
      </c>
    </row>
    <row r="9" spans="1:41" ht="27">
      <c r="A9" s="358"/>
      <c r="B9" s="358"/>
      <c r="C9" s="358"/>
      <c r="D9" s="358"/>
      <c r="E9" s="358"/>
      <c r="F9" s="358"/>
      <c r="G9" s="358"/>
      <c r="H9" s="430" t="s">
        <v>272</v>
      </c>
      <c r="I9" s="358"/>
      <c r="J9" s="456"/>
      <c r="K9" s="456"/>
      <c r="L9" s="456"/>
      <c r="M9" s="456"/>
      <c r="N9" s="456"/>
      <c r="O9" s="456"/>
      <c r="P9" s="456"/>
      <c r="Q9" s="358"/>
      <c r="R9" s="358" t="s">
        <v>273</v>
      </c>
      <c r="S9" s="358"/>
      <c r="T9" s="358"/>
      <c r="U9" s="358"/>
      <c r="V9" s="358"/>
      <c r="W9" s="358"/>
      <c r="X9" s="358"/>
      <c r="Y9" s="358"/>
      <c r="Z9" s="358"/>
      <c r="AA9" s="358"/>
      <c r="AB9" s="358"/>
      <c r="AC9" s="358"/>
      <c r="AD9" s="358"/>
      <c r="AE9" s="358"/>
      <c r="AF9" s="358"/>
      <c r="AG9" s="358"/>
      <c r="AH9" s="358"/>
      <c r="AM9" s="325">
        <f>IF(J9=AO21,1,0)</f>
        <v>0</v>
      </c>
      <c r="AO9" s="325" t="s">
        <v>449</v>
      </c>
    </row>
    <row r="10" spans="1:41" ht="15">
      <c r="A10" s="358"/>
      <c r="B10" s="358"/>
      <c r="C10" s="358"/>
      <c r="D10" s="358"/>
      <c r="E10" s="358"/>
      <c r="F10" s="358"/>
      <c r="G10" s="358"/>
      <c r="H10" s="358"/>
      <c r="I10" s="358"/>
      <c r="J10" s="358"/>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M10" s="325"/>
      <c r="AO10" s="325" t="s">
        <v>274</v>
      </c>
    </row>
    <row r="11" spans="1:41" ht="15">
      <c r="A11" s="358"/>
      <c r="B11" s="358"/>
      <c r="C11" s="358"/>
      <c r="D11" s="358"/>
      <c r="E11" s="358"/>
      <c r="F11" s="358"/>
      <c r="G11" s="358"/>
      <c r="H11" s="358"/>
      <c r="I11" s="196" t="str">
        <f>IF(J9=AO20,AO17,"")</f>
        <v/>
      </c>
      <c r="J11" s="358"/>
      <c r="K11" s="358"/>
      <c r="L11" s="358"/>
      <c r="M11" s="358"/>
      <c r="N11" s="358"/>
      <c r="O11" s="358"/>
      <c r="P11" s="358"/>
      <c r="Q11" s="358"/>
      <c r="R11" s="358"/>
      <c r="S11" s="358"/>
      <c r="T11" s="358"/>
      <c r="U11" s="358"/>
      <c r="V11" s="358"/>
      <c r="W11" s="358"/>
      <c r="X11" s="358"/>
      <c r="Y11" s="358"/>
      <c r="Z11" s="358"/>
      <c r="AA11" s="358"/>
      <c r="AB11" s="358"/>
      <c r="AC11" s="358"/>
      <c r="AD11" s="358"/>
      <c r="AE11" s="358"/>
      <c r="AF11" s="358"/>
      <c r="AG11" s="358"/>
      <c r="AH11" s="358"/>
      <c r="AM11" s="325"/>
      <c r="AO11" s="325" t="s">
        <v>275</v>
      </c>
    </row>
    <row r="12" spans="1:41" ht="15">
      <c r="A12" s="358"/>
      <c r="B12" s="358"/>
      <c r="C12" s="358"/>
      <c r="D12" s="358"/>
      <c r="E12" s="358"/>
      <c r="F12" s="358"/>
      <c r="G12" s="358"/>
      <c r="H12" s="358"/>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358"/>
      <c r="AM12" s="353">
        <f>IF(J12,1,)</f>
        <v>0</v>
      </c>
      <c r="AO12" s="325" t="s">
        <v>276</v>
      </c>
    </row>
    <row r="13" spans="1:41" ht="18">
      <c r="A13" s="358"/>
      <c r="B13" s="358"/>
      <c r="C13" s="358"/>
      <c r="D13" s="358"/>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c r="AH13" s="358"/>
      <c r="AM13" s="325">
        <f>AM9+AM12</f>
        <v>0</v>
      </c>
      <c r="AO13" s="325" t="s">
        <v>268</v>
      </c>
    </row>
    <row r="14" spans="1:41" ht="15">
      <c r="A14" s="358"/>
      <c r="B14" s="358"/>
      <c r="C14" s="358"/>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8"/>
      <c r="AH14" s="358"/>
      <c r="AO14" s="325" t="s">
        <v>278</v>
      </c>
    </row>
    <row r="15" spans="1:41" ht="15">
      <c r="A15" s="358"/>
      <c r="B15" s="358"/>
      <c r="C15" s="358"/>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O15" s="325" t="s">
        <v>286</v>
      </c>
    </row>
    <row r="16" spans="1:41" ht="15">
      <c r="A16" s="358"/>
      <c r="B16" s="358"/>
      <c r="C16" s="358"/>
      <c r="D16" s="358"/>
      <c r="E16" s="431" t="str">
        <f>IF(AM9=1,AO9,"")</f>
        <v/>
      </c>
      <c r="F16" s="432"/>
      <c r="G16" s="432"/>
      <c r="H16" s="432"/>
      <c r="I16" s="432"/>
      <c r="J16" s="432"/>
      <c r="K16" s="432"/>
      <c r="L16" s="432"/>
      <c r="M16" s="432"/>
      <c r="N16" s="432"/>
      <c r="O16" s="432"/>
      <c r="P16" s="432"/>
      <c r="Q16" s="432"/>
      <c r="R16" s="432"/>
      <c r="S16" s="432"/>
      <c r="T16" s="432"/>
      <c r="U16" s="432"/>
      <c r="V16" s="358"/>
      <c r="W16" s="358"/>
      <c r="X16" s="358"/>
      <c r="Y16" s="358"/>
      <c r="Z16" s="358"/>
      <c r="AA16" s="358"/>
      <c r="AB16" s="358"/>
      <c r="AC16" s="358"/>
      <c r="AD16" s="358"/>
      <c r="AE16" s="358"/>
      <c r="AF16" s="358"/>
      <c r="AG16" s="358"/>
      <c r="AH16" s="358"/>
      <c r="AO16" s="325" t="s">
        <v>287</v>
      </c>
    </row>
    <row r="17" spans="1:41" ht="15">
      <c r="A17" s="358"/>
      <c r="B17" s="358"/>
      <c r="C17" s="358"/>
      <c r="D17" s="358"/>
      <c r="E17" s="431" t="str">
        <f>IF(AM9=1,AO10,"")</f>
        <v/>
      </c>
      <c r="F17" s="432"/>
      <c r="G17" s="432"/>
      <c r="H17" s="432"/>
      <c r="I17" s="432"/>
      <c r="J17" s="432"/>
      <c r="K17" s="432"/>
      <c r="L17" s="432"/>
      <c r="M17" s="432"/>
      <c r="N17" s="432"/>
      <c r="O17" s="432"/>
      <c r="P17" s="432"/>
      <c r="Q17" s="432"/>
      <c r="R17" s="432"/>
      <c r="S17" s="432"/>
      <c r="T17" s="432"/>
      <c r="U17" s="432"/>
      <c r="V17" s="358"/>
      <c r="W17" s="358"/>
      <c r="X17" s="358"/>
      <c r="Y17" s="358"/>
      <c r="Z17" s="358"/>
      <c r="AA17" s="358"/>
      <c r="AB17" s="358"/>
      <c r="AC17" s="358"/>
      <c r="AD17" s="358"/>
      <c r="AE17" s="358"/>
      <c r="AF17" s="358"/>
      <c r="AG17" s="358"/>
      <c r="AH17" s="358"/>
      <c r="AO17" s="325" t="s">
        <v>297</v>
      </c>
    </row>
    <row r="18" spans="1:41" ht="15">
      <c r="A18" s="358"/>
      <c r="B18" s="358"/>
      <c r="C18" s="358"/>
      <c r="D18" s="358"/>
      <c r="E18" s="431" t="str">
        <f>IF(AM9=1,AO11,"")</f>
        <v/>
      </c>
      <c r="F18" s="432"/>
      <c r="G18" s="432"/>
      <c r="H18" s="432"/>
      <c r="I18" s="432"/>
      <c r="J18" s="432"/>
      <c r="K18" s="432"/>
      <c r="L18" s="432"/>
      <c r="M18" s="432"/>
      <c r="N18" s="432"/>
      <c r="O18" s="432"/>
      <c r="P18" s="432"/>
      <c r="Q18" s="432"/>
      <c r="R18" s="432"/>
      <c r="S18" s="432"/>
      <c r="T18" s="432"/>
      <c r="U18" s="432"/>
      <c r="V18" s="358"/>
      <c r="W18" s="358"/>
      <c r="X18" s="358"/>
      <c r="Y18" s="358"/>
      <c r="Z18" s="358"/>
      <c r="AA18" s="358"/>
      <c r="AB18" s="358"/>
      <c r="AC18" s="358"/>
      <c r="AD18" s="358"/>
      <c r="AE18" s="358"/>
      <c r="AF18" s="358"/>
      <c r="AG18" s="358"/>
      <c r="AH18" s="358"/>
      <c r="AO18" s="346"/>
    </row>
    <row r="19" spans="1:41" ht="15">
      <c r="A19" s="358"/>
      <c r="B19" s="358"/>
      <c r="C19" s="358"/>
      <c r="D19" s="358"/>
      <c r="E19" s="431" t="str">
        <f>IF(AM9=1,AO12,"")</f>
        <v/>
      </c>
      <c r="F19" s="432"/>
      <c r="G19" s="432"/>
      <c r="H19" s="432"/>
      <c r="I19" s="432"/>
      <c r="J19" s="432"/>
      <c r="K19" s="432"/>
      <c r="L19" s="432"/>
      <c r="M19" s="432"/>
      <c r="N19" s="432"/>
      <c r="O19" s="432"/>
      <c r="P19" s="432"/>
      <c r="Q19" s="432"/>
      <c r="R19" s="432"/>
      <c r="S19" s="432"/>
      <c r="T19" s="432"/>
      <c r="U19" s="432"/>
      <c r="V19" s="358"/>
      <c r="W19" s="358"/>
      <c r="X19" s="358"/>
      <c r="Y19" s="358"/>
      <c r="Z19" s="358"/>
      <c r="AA19" s="358"/>
      <c r="AB19" s="358"/>
      <c r="AC19" s="358"/>
      <c r="AD19" s="358"/>
      <c r="AE19" s="358"/>
      <c r="AF19" s="358"/>
      <c r="AG19" s="358"/>
      <c r="AH19" s="358"/>
      <c r="AO19" s="346"/>
    </row>
    <row r="20" spans="1:41" ht="15">
      <c r="A20" s="358"/>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58"/>
      <c r="AD20" s="358"/>
      <c r="AE20" s="358"/>
      <c r="AF20" s="358"/>
      <c r="AG20" s="358"/>
      <c r="AH20" s="358"/>
      <c r="AO20" s="325" t="s">
        <v>270</v>
      </c>
    </row>
    <row r="21" spans="1:41" ht="15">
      <c r="A21" s="358"/>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O21" s="325" t="s">
        <v>271</v>
      </c>
    </row>
    <row r="22" spans="1:41" ht="23.25">
      <c r="A22" s="358"/>
      <c r="B22" s="358"/>
      <c r="C22" s="358"/>
      <c r="D22" s="358"/>
      <c r="E22" s="358"/>
      <c r="F22" s="358"/>
      <c r="G22" s="358"/>
      <c r="H22" s="358"/>
      <c r="I22" s="358"/>
      <c r="J22" s="358"/>
      <c r="K22" s="457" t="str">
        <f>IF(J9=AO21,AO14,"")</f>
        <v/>
      </c>
      <c r="L22" s="457"/>
      <c r="M22" s="457"/>
      <c r="N22" s="457"/>
      <c r="O22" s="457"/>
      <c r="P22" s="459" t="str">
        <f>IF(J9=AO20,AO13,"")</f>
        <v/>
      </c>
      <c r="Q22" s="459"/>
      <c r="R22" s="458" t="str">
        <f>IF(J9=AO21,AO16,"")</f>
        <v/>
      </c>
      <c r="S22" s="458"/>
      <c r="T22" s="458"/>
      <c r="U22" s="458"/>
      <c r="V22" s="458"/>
      <c r="W22" s="358"/>
      <c r="X22" s="358"/>
      <c r="Y22" s="358"/>
      <c r="Z22" s="358"/>
      <c r="AA22" s="358"/>
      <c r="AB22" s="358"/>
      <c r="AC22" s="358"/>
      <c r="AD22" s="358"/>
      <c r="AE22" s="358"/>
      <c r="AF22" s="358"/>
      <c r="AG22" s="358"/>
      <c r="AH22" s="358"/>
      <c r="AO22" s="325"/>
    </row>
    <row r="23" spans="1:41" ht="15">
      <c r="A23" s="358"/>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c r="AH23" s="358"/>
    </row>
    <row r="24" spans="1:41" ht="48.75">
      <c r="A24" s="358"/>
      <c r="B24" s="358"/>
      <c r="C24" s="358"/>
      <c r="D24" s="358"/>
      <c r="E24" s="358"/>
      <c r="F24" s="358"/>
      <c r="G24" s="358"/>
      <c r="H24" s="358"/>
      <c r="I24" s="358"/>
      <c r="J24" s="358"/>
      <c r="K24" s="358"/>
      <c r="L24" s="358"/>
      <c r="M24" s="358"/>
      <c r="N24" s="358"/>
      <c r="O24" s="358"/>
      <c r="P24" s="358"/>
      <c r="Q24" s="358"/>
      <c r="R24" s="423" t="s">
        <v>12</v>
      </c>
      <c r="S24" s="358"/>
      <c r="T24" s="358"/>
      <c r="U24" s="358"/>
      <c r="V24" s="358"/>
      <c r="W24" s="358"/>
      <c r="X24" s="358"/>
      <c r="Y24" s="358"/>
      <c r="Z24" s="358"/>
      <c r="AA24" s="358"/>
      <c r="AB24" s="358"/>
      <c r="AC24" s="358"/>
      <c r="AD24" s="358"/>
      <c r="AE24" s="358"/>
      <c r="AF24" s="358"/>
      <c r="AG24" s="358"/>
      <c r="AH24" s="358"/>
    </row>
    <row r="25" spans="1:41" ht="15">
      <c r="A25" s="358"/>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8"/>
      <c r="AD25" s="358"/>
      <c r="AE25" s="358"/>
      <c r="AF25" s="358"/>
      <c r="AG25" s="358"/>
      <c r="AH25" s="358"/>
    </row>
    <row r="26" spans="1:41" ht="15">
      <c r="A26" s="358"/>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8"/>
      <c r="AD26" s="358"/>
      <c r="AE26" s="358"/>
      <c r="AF26" s="358"/>
      <c r="AG26" s="358"/>
      <c r="AH26" s="358"/>
    </row>
    <row r="27" spans="1:41" ht="15">
      <c r="A27" s="358"/>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8"/>
      <c r="AD27" s="358"/>
      <c r="AE27" s="358"/>
      <c r="AF27" s="358"/>
      <c r="AG27" s="358"/>
      <c r="AH27" s="358"/>
    </row>
    <row r="28" spans="1:41" ht="15">
      <c r="A28" s="358"/>
      <c r="B28" s="358"/>
      <c r="C28" s="358"/>
      <c r="D28" s="358"/>
      <c r="E28" s="358"/>
      <c r="F28" s="358"/>
      <c r="G28" s="358"/>
      <c r="H28" s="358"/>
      <c r="I28" s="358"/>
      <c r="J28" s="358"/>
      <c r="K28" s="358"/>
      <c r="L28" s="358"/>
      <c r="M28" s="358"/>
      <c r="N28" s="358"/>
      <c r="O28" s="358"/>
      <c r="P28" s="358"/>
      <c r="Q28" s="358"/>
      <c r="R28" s="358"/>
      <c r="S28" s="358"/>
      <c r="T28" s="358"/>
      <c r="U28" s="358"/>
      <c r="V28" s="358"/>
      <c r="W28" s="358"/>
      <c r="X28" s="358"/>
      <c r="Y28" s="358"/>
      <c r="Z28" s="358"/>
      <c r="AA28" s="358"/>
      <c r="AB28" s="358"/>
      <c r="AC28" s="358"/>
      <c r="AD28" s="358"/>
      <c r="AE28" s="358"/>
      <c r="AF28" s="358"/>
      <c r="AG28" s="358"/>
      <c r="AH28" s="358"/>
    </row>
    <row r="29" spans="1:41" ht="15">
      <c r="A29" s="358"/>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58"/>
      <c r="AD29" s="358"/>
      <c r="AE29" s="358"/>
      <c r="AF29" s="358"/>
      <c r="AG29" s="358"/>
      <c r="AH29" s="358"/>
    </row>
    <row r="30" spans="1:41" ht="15">
      <c r="A30" s="358"/>
      <c r="B30" s="35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8"/>
      <c r="AD30" s="358"/>
      <c r="AE30" s="358"/>
      <c r="AF30" s="358"/>
      <c r="AG30" s="358"/>
      <c r="AH30" s="358"/>
    </row>
    <row r="31" spans="1:41" ht="15">
      <c r="A31" s="358"/>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8"/>
      <c r="AD31" s="358"/>
      <c r="AE31" s="358"/>
      <c r="AF31" s="358"/>
      <c r="AG31" s="358"/>
      <c r="AH31" s="358"/>
    </row>
    <row r="32" spans="1:41" ht="15">
      <c r="A32" s="358"/>
      <c r="B32" s="358"/>
      <c r="C32" s="358"/>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58"/>
      <c r="AB32" s="358"/>
      <c r="AC32" s="358"/>
      <c r="AD32" s="358"/>
      <c r="AE32" s="358"/>
      <c r="AF32" s="358"/>
      <c r="AG32" s="358"/>
      <c r="AH32" s="358"/>
    </row>
    <row r="33" spans="1:34" ht="15">
      <c r="A33" s="358"/>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c r="AH33" s="358"/>
    </row>
    <row r="34" spans="1:34" ht="15">
      <c r="A34" s="358"/>
      <c r="B34" s="358"/>
      <c r="C34" s="358"/>
      <c r="D34" s="358"/>
      <c r="E34" s="358"/>
      <c r="F34" s="358"/>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8"/>
    </row>
    <row r="35" spans="1:34" ht="15">
      <c r="A35" s="358"/>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c r="AH35" s="358"/>
    </row>
    <row r="36" spans="1:34" ht="15">
      <c r="A36" s="358"/>
      <c r="B36" s="358"/>
      <c r="C36" s="358"/>
      <c r="D36" s="358"/>
      <c r="E36" s="358"/>
      <c r="F36" s="358"/>
      <c r="G36" s="358"/>
      <c r="H36" s="358"/>
      <c r="I36" s="358"/>
      <c r="J36" s="358"/>
      <c r="K36" s="358"/>
      <c r="L36" s="358"/>
      <c r="M36" s="358"/>
      <c r="N36" s="358"/>
      <c r="O36" s="358"/>
      <c r="P36" s="358"/>
      <c r="Q36" s="358"/>
      <c r="R36" s="358"/>
      <c r="S36" s="358"/>
      <c r="T36" s="358"/>
      <c r="U36" s="358"/>
      <c r="V36" s="358"/>
      <c r="W36" s="358"/>
      <c r="X36" s="358"/>
      <c r="Y36" s="358"/>
      <c r="Z36" s="358"/>
      <c r="AA36" s="358"/>
      <c r="AB36" s="358"/>
      <c r="AC36" s="358"/>
      <c r="AD36" s="358"/>
      <c r="AE36" s="358"/>
      <c r="AF36" s="358"/>
      <c r="AG36" s="358"/>
      <c r="AH36" s="358"/>
    </row>
    <row r="37" spans="1:34" ht="15">
      <c r="A37" s="358"/>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row>
    <row r="38" spans="1:34" ht="15">
      <c r="A38" s="358"/>
      <c r="B38" s="358"/>
      <c r="C38" s="358"/>
      <c r="D38" s="358"/>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c r="AH38" s="358"/>
    </row>
    <row r="39" spans="1:34" ht="15">
      <c r="A39" s="358"/>
      <c r="B39" s="358"/>
      <c r="C39" s="358"/>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c r="AC39" s="358"/>
      <c r="AD39" s="358"/>
      <c r="AE39" s="358"/>
      <c r="AF39" s="358"/>
      <c r="AG39" s="358"/>
      <c r="AH39" s="358"/>
    </row>
    <row r="40" spans="1:34" ht="15">
      <c r="A40" s="358"/>
      <c r="B40" s="358"/>
      <c r="C40" s="358"/>
      <c r="D40" s="358"/>
      <c r="E40" s="358"/>
      <c r="F40" s="358"/>
      <c r="G40" s="358"/>
      <c r="H40" s="358"/>
      <c r="I40" s="358"/>
      <c r="J40" s="358"/>
      <c r="K40" s="358"/>
      <c r="L40" s="358"/>
      <c r="M40" s="358"/>
      <c r="N40" s="358"/>
      <c r="O40" s="358"/>
      <c r="P40" s="358"/>
      <c r="Q40" s="358"/>
      <c r="R40" s="358"/>
      <c r="S40" s="358"/>
      <c r="T40" s="358"/>
      <c r="U40" s="358"/>
      <c r="V40" s="358"/>
      <c r="W40" s="358"/>
      <c r="X40" s="358"/>
      <c r="Y40" s="358"/>
      <c r="Z40" s="358"/>
      <c r="AA40" s="358"/>
      <c r="AB40" s="358"/>
      <c r="AC40" s="358"/>
      <c r="AD40" s="358"/>
      <c r="AE40" s="358"/>
      <c r="AF40" s="358"/>
      <c r="AG40" s="358"/>
      <c r="AH40" s="358"/>
    </row>
    <row r="41" spans="1:34" ht="15">
      <c r="A41" s="358"/>
      <c r="B41" s="358"/>
      <c r="C41" s="358"/>
      <c r="D41" s="358"/>
      <c r="E41" s="358"/>
      <c r="F41" s="358"/>
      <c r="G41" s="358"/>
      <c r="H41" s="358"/>
      <c r="I41" s="358"/>
      <c r="J41" s="358"/>
      <c r="K41" s="358"/>
      <c r="L41" s="358"/>
      <c r="M41" s="358"/>
      <c r="N41" s="358"/>
      <c r="O41" s="358"/>
      <c r="P41" s="358"/>
      <c r="Q41" s="358"/>
      <c r="R41" s="358"/>
      <c r="S41" s="358"/>
      <c r="T41" s="358"/>
      <c r="U41" s="358"/>
      <c r="V41" s="358"/>
      <c r="W41" s="358"/>
      <c r="X41" s="358"/>
      <c r="Y41" s="358"/>
      <c r="Z41" s="358"/>
      <c r="AA41" s="358"/>
      <c r="AB41" s="358"/>
      <c r="AC41" s="358"/>
      <c r="AD41" s="358"/>
      <c r="AE41" s="358"/>
      <c r="AF41" s="358"/>
      <c r="AG41" s="358"/>
      <c r="AH41" s="358"/>
    </row>
    <row r="42" spans="1:34" ht="15">
      <c r="A42" s="358"/>
      <c r="B42" s="358"/>
      <c r="C42" s="358"/>
      <c r="D42" s="358"/>
      <c r="E42" s="358"/>
      <c r="F42" s="358"/>
      <c r="G42" s="358"/>
      <c r="H42" s="358"/>
      <c r="I42" s="358"/>
      <c r="J42" s="358"/>
      <c r="K42" s="358"/>
      <c r="L42" s="358"/>
      <c r="M42" s="358"/>
      <c r="N42" s="358"/>
      <c r="O42" s="358"/>
      <c r="P42" s="358"/>
      <c r="Q42" s="358"/>
      <c r="R42" s="358"/>
      <c r="S42" s="358"/>
      <c r="T42" s="358"/>
      <c r="U42" s="358"/>
      <c r="V42" s="358"/>
      <c r="W42" s="358"/>
      <c r="X42" s="358"/>
      <c r="Y42" s="358"/>
      <c r="Z42" s="358"/>
      <c r="AA42" s="358"/>
      <c r="AB42" s="358"/>
      <c r="AC42" s="358"/>
      <c r="AD42" s="358"/>
      <c r="AE42" s="358"/>
      <c r="AF42" s="358"/>
      <c r="AG42" s="358"/>
      <c r="AH42" s="358"/>
    </row>
    <row r="43" spans="1:34" ht="15">
      <c r="A43" s="358"/>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c r="AH43" s="358"/>
    </row>
    <row r="44" spans="1:34" ht="15">
      <c r="A44" s="358"/>
      <c r="B44" s="358"/>
      <c r="C44" s="358"/>
      <c r="D44" s="358"/>
      <c r="E44" s="358"/>
      <c r="F44" s="358"/>
      <c r="G44" s="358"/>
      <c r="H44" s="358"/>
      <c r="I44" s="358"/>
      <c r="J44" s="358"/>
      <c r="K44" s="358"/>
      <c r="L44" s="358"/>
      <c r="M44" s="358"/>
      <c r="N44" s="358"/>
      <c r="O44" s="358"/>
      <c r="P44" s="358"/>
      <c r="Q44" s="358"/>
      <c r="R44" s="358"/>
      <c r="S44" s="358"/>
      <c r="T44" s="358"/>
      <c r="U44" s="358"/>
      <c r="V44" s="358"/>
      <c r="W44" s="358"/>
      <c r="X44" s="358"/>
      <c r="Y44" s="358"/>
      <c r="Z44" s="358"/>
      <c r="AA44" s="358"/>
      <c r="AB44" s="358"/>
      <c r="AC44" s="358"/>
      <c r="AD44" s="358"/>
      <c r="AE44" s="358"/>
      <c r="AF44" s="358"/>
      <c r="AG44" s="358"/>
      <c r="AH44" s="358"/>
    </row>
    <row r="45" spans="1:34" ht="15">
      <c r="A45" s="358"/>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c r="AH45" s="358"/>
    </row>
    <row r="46" spans="1:34">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row>
    <row r="47" spans="1:34">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row>
    <row r="48" spans="1:34">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row>
    <row r="49" spans="1:34">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row>
    <row r="50" spans="1:34">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row>
    <row r="51" spans="1:34">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row>
    <row r="52" spans="1:34">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row>
    <row r="53" spans="1:34">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row>
    <row r="54" spans="1:34">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row>
    <row r="55" spans="1:34">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row>
    <row r="56" spans="1:34">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row>
    <row r="57" spans="1:34">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row>
    <row r="58" spans="1:34">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row>
    <row r="59" spans="1:34">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row>
    <row r="60" spans="1:34">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row>
    <row r="61" spans="1:34">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row>
    <row r="62" spans="1:34">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row>
    <row r="63" spans="1:34">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row>
  </sheetData>
  <sheetProtection algorithmName="SHA-512" hashValue="F7A2SkTiWVqRSMGi/s9KNFi4xMfYPXheqTEM7IQwawe3oTGl+QTDD5pQlzk/TdBOmleCY/L9udRJiUtoYLBKfg==" saltValue="OcbQEr9HGyafzREsxrlzmQ==" spinCount="100000" sheet="1" selectLockedCells="1"/>
  <mergeCells count="4">
    <mergeCell ref="J9:P9"/>
    <mergeCell ref="K22:O22"/>
    <mergeCell ref="R22:V22"/>
    <mergeCell ref="P22:Q22"/>
  </mergeCells>
  <dataValidations count="1">
    <dataValidation type="list" allowBlank="1" showInputMessage="1" showErrorMessage="1" sqref="J9:P9" xr:uid="{BF08BE02-EB87-4587-A1B1-2F7E23585CA1}">
      <formula1>$AO$20:$AO$22</formula1>
    </dataValidation>
  </dataValidations>
  <hyperlinks>
    <hyperlink ref="K22:O22" r:id="rId1" tooltip="lijst van B&amp;B en Blokhutten" display="https://www.kano-avontuur.nl/BenBlijstenBlokhutten.pdf" xr:uid="{D627AFCD-7FBA-44C6-B86B-A94A27B7C206}"/>
    <hyperlink ref="P22" location="Blad4!L9" tooltip="naar kamperen onderweg" display="Blad4!L9" xr:uid="{E7B1E4D6-8E9F-4430-9B85-D8FF0F1C9960}"/>
    <hyperlink ref="R22:V22" location="routes!L9" tooltip="naar de kanoroutes" display="routes!L9" xr:uid="{2D2BAEE3-B4F5-4F01-87E2-097897FE5705}"/>
    <hyperlink ref="P22:Q22" location="kamperen!K17" tooltip="naar kamperen onderweg" display="kamperen!K17" xr:uid="{EEB122EE-5FFA-4F4E-8D7E-096EFCA6CABC}"/>
  </hyperlinks>
  <pageMargins left="0.7" right="0.7" top="0.75" bottom="0.75" header="0.3" footer="0.3"/>
  <pageSetup paperSize="9" orientation="portrait" horizontalDpi="0" verticalDpi="0" r:id="rId2"/>
  <ignoredErrors>
    <ignoredError sqref="K22 R22 P22" unlockedFormula="1"/>
  </ignoredError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796B4-1E3B-46D7-98FD-05636296D0DC}">
  <dimension ref="A1:AM63"/>
  <sheetViews>
    <sheetView workbookViewId="0">
      <selection activeCell="J17" sqref="J17:P17"/>
    </sheetView>
  </sheetViews>
  <sheetFormatPr defaultRowHeight="12.75"/>
  <cols>
    <col min="1" max="1" width="24.7109375" customWidth="1"/>
    <col min="2" max="2" width="16.85546875" customWidth="1"/>
    <col min="9" max="9" width="10.5703125" customWidth="1"/>
    <col min="17" max="17" width="19.85546875" customWidth="1"/>
    <col min="22" max="22" width="13.5703125" bestFit="1" customWidth="1"/>
  </cols>
  <sheetData>
    <row r="1" spans="1:39" ht="15">
      <c r="A1" s="346"/>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row>
    <row r="2" spans="1:39" ht="23.25">
      <c r="A2" s="346"/>
      <c r="B2" s="346"/>
      <c r="C2" s="346"/>
      <c r="D2" s="346"/>
      <c r="E2" s="346"/>
      <c r="F2" s="346"/>
      <c r="G2" s="346"/>
      <c r="H2" s="346"/>
      <c r="I2" s="351" t="s">
        <v>265</v>
      </c>
      <c r="J2" s="346"/>
      <c r="K2" s="346"/>
      <c r="L2" s="346"/>
      <c r="M2" s="346"/>
      <c r="N2" s="346"/>
      <c r="O2" s="346"/>
      <c r="P2" s="346"/>
      <c r="Q2" s="346"/>
      <c r="R2" s="346"/>
      <c r="S2" s="346"/>
      <c r="T2" s="346"/>
      <c r="U2" s="346"/>
      <c r="V2" s="346"/>
      <c r="W2" s="346"/>
      <c r="X2" s="346"/>
      <c r="Y2" s="346"/>
      <c r="Z2" s="346"/>
      <c r="AA2" s="346"/>
      <c r="AB2" s="346"/>
      <c r="AC2" s="346"/>
      <c r="AD2" s="346"/>
      <c r="AE2" s="346"/>
      <c r="AF2" s="346"/>
      <c r="AG2" s="346"/>
      <c r="AH2" s="346"/>
    </row>
    <row r="3" spans="1:39" ht="96">
      <c r="A3" s="346"/>
      <c r="B3" s="346"/>
      <c r="C3" s="346"/>
      <c r="D3" s="346"/>
      <c r="E3" s="346"/>
      <c r="F3" s="346"/>
      <c r="G3" s="346"/>
      <c r="H3" s="346"/>
      <c r="I3" s="346"/>
      <c r="J3" s="349" t="s">
        <v>12</v>
      </c>
      <c r="K3" s="346"/>
      <c r="L3" s="346"/>
      <c r="M3" s="346"/>
      <c r="N3" s="346"/>
      <c r="O3" s="346"/>
      <c r="P3" s="346"/>
      <c r="Q3" s="346"/>
      <c r="R3" s="346"/>
      <c r="S3" s="346"/>
      <c r="T3" s="346"/>
      <c r="U3" s="346"/>
      <c r="V3" s="346"/>
      <c r="W3" s="346"/>
      <c r="X3" s="346"/>
      <c r="Y3" s="346"/>
      <c r="Z3" s="346"/>
      <c r="AA3" s="346"/>
      <c r="AB3" s="346"/>
      <c r="AC3" s="346"/>
      <c r="AD3" s="346"/>
      <c r="AE3" s="346"/>
      <c r="AF3" s="346"/>
      <c r="AG3" s="346"/>
      <c r="AH3" s="346"/>
    </row>
    <row r="4" spans="1:39" ht="20.25">
      <c r="A4" s="346"/>
      <c r="B4" s="346"/>
      <c r="C4" s="346"/>
      <c r="D4" s="346"/>
      <c r="E4" s="346"/>
      <c r="F4" s="346"/>
      <c r="G4" s="346"/>
      <c r="H4" s="347"/>
      <c r="I4" s="346"/>
      <c r="J4" s="346"/>
      <c r="K4" s="352" t="s">
        <v>279</v>
      </c>
      <c r="L4" s="347"/>
      <c r="M4" s="346"/>
      <c r="N4" s="346"/>
      <c r="O4" s="346"/>
      <c r="P4" s="346"/>
      <c r="Q4" s="346"/>
      <c r="R4" s="346"/>
      <c r="S4" s="346"/>
      <c r="T4" s="346"/>
      <c r="U4" s="346"/>
      <c r="V4" s="346"/>
      <c r="W4" s="346"/>
      <c r="X4" s="346"/>
      <c r="Y4" s="346"/>
      <c r="Z4" s="346"/>
      <c r="AA4" s="346"/>
      <c r="AB4" s="346"/>
      <c r="AC4" s="346"/>
      <c r="AD4" s="346"/>
      <c r="AE4" s="346"/>
      <c r="AF4" s="346"/>
      <c r="AG4" s="346"/>
      <c r="AH4" s="346"/>
    </row>
    <row r="5" spans="1:39" ht="15">
      <c r="A5" s="346"/>
      <c r="B5" s="346"/>
      <c r="C5" s="346"/>
      <c r="D5" s="346"/>
      <c r="E5" s="346"/>
      <c r="F5" s="346"/>
      <c r="G5" s="346"/>
      <c r="H5" s="347"/>
      <c r="I5" s="348" t="s">
        <v>341</v>
      </c>
      <c r="J5" s="346"/>
      <c r="K5" s="346"/>
      <c r="L5" s="346"/>
      <c r="M5" s="346"/>
      <c r="N5" s="346"/>
      <c r="O5" s="346"/>
      <c r="P5" s="346"/>
      <c r="Q5" s="346"/>
      <c r="R5" s="346"/>
      <c r="S5" s="346"/>
      <c r="T5" s="346"/>
      <c r="U5" s="346"/>
      <c r="V5" s="346"/>
      <c r="W5" s="346"/>
      <c r="X5" s="346"/>
      <c r="Y5" s="346"/>
      <c r="Z5" s="346"/>
      <c r="AA5" s="346"/>
      <c r="AB5" s="346"/>
      <c r="AC5" s="346"/>
      <c r="AD5" s="346"/>
      <c r="AE5" s="346"/>
      <c r="AF5" s="346"/>
      <c r="AG5" s="346"/>
      <c r="AH5" s="346"/>
    </row>
    <row r="6" spans="1:39" ht="15">
      <c r="A6" s="346"/>
      <c r="B6" s="346"/>
      <c r="C6" s="346"/>
      <c r="D6" s="346"/>
      <c r="E6" s="346"/>
      <c r="F6" s="346"/>
      <c r="G6" s="346"/>
      <c r="H6" s="346"/>
      <c r="I6" s="346"/>
      <c r="J6" s="346"/>
      <c r="K6" s="346"/>
      <c r="L6" s="348" t="s">
        <v>266</v>
      </c>
      <c r="M6" s="346"/>
      <c r="N6" s="346"/>
      <c r="O6" s="346"/>
      <c r="P6" s="346"/>
      <c r="Q6" s="346"/>
      <c r="R6" s="346"/>
      <c r="S6" s="346"/>
      <c r="T6" s="346"/>
      <c r="U6" s="346"/>
      <c r="V6" s="346"/>
      <c r="W6" s="346"/>
      <c r="X6" s="346"/>
      <c r="Y6" s="346"/>
      <c r="Z6" s="346"/>
      <c r="AA6" s="346"/>
      <c r="AB6" s="346"/>
      <c r="AC6" s="346"/>
      <c r="AD6" s="346"/>
      <c r="AE6" s="346"/>
      <c r="AF6" s="346"/>
      <c r="AG6" s="346"/>
      <c r="AH6" s="346"/>
    </row>
    <row r="7" spans="1:39" ht="15">
      <c r="A7" s="346"/>
      <c r="B7" s="346"/>
      <c r="C7" s="346"/>
      <c r="D7" s="346"/>
      <c r="E7" s="346"/>
      <c r="F7" s="346"/>
      <c r="G7" s="346"/>
      <c r="H7" s="346"/>
      <c r="I7" s="346"/>
      <c r="J7" s="346"/>
      <c r="K7" s="346"/>
      <c r="L7" s="348"/>
      <c r="M7" s="346"/>
      <c r="N7" s="346"/>
      <c r="O7" s="346"/>
      <c r="P7" s="346"/>
      <c r="Q7" s="346"/>
      <c r="R7" s="346"/>
      <c r="S7" s="346"/>
      <c r="T7" s="346"/>
      <c r="U7" s="346"/>
      <c r="V7" s="346"/>
      <c r="W7" s="346"/>
      <c r="X7" s="346"/>
      <c r="Y7" s="346"/>
      <c r="Z7" s="346"/>
      <c r="AA7" s="346"/>
      <c r="AB7" s="346"/>
      <c r="AC7" s="346"/>
      <c r="AD7" s="346"/>
      <c r="AE7" s="346"/>
      <c r="AF7" s="346"/>
      <c r="AG7" s="346"/>
      <c r="AH7" s="346"/>
    </row>
    <row r="8" spans="1:39" ht="15">
      <c r="A8" s="346"/>
      <c r="B8" s="346"/>
      <c r="C8" s="346"/>
      <c r="D8" s="346"/>
      <c r="E8" s="346"/>
      <c r="F8" s="346"/>
      <c r="G8" s="346"/>
      <c r="H8" s="346"/>
      <c r="I8" s="346"/>
      <c r="J8" s="346"/>
      <c r="K8" s="346"/>
      <c r="L8" s="348" t="s">
        <v>302</v>
      </c>
      <c r="M8" s="346"/>
      <c r="N8" s="346"/>
      <c r="O8" s="346"/>
      <c r="P8" s="346"/>
      <c r="Q8" s="346"/>
      <c r="R8" s="346"/>
      <c r="S8" s="346"/>
      <c r="T8" s="346"/>
      <c r="U8" s="346"/>
      <c r="V8" s="346"/>
      <c r="W8" s="346"/>
      <c r="X8" s="346"/>
      <c r="Y8" s="346"/>
      <c r="Z8" s="346"/>
      <c r="AA8" s="346"/>
      <c r="AB8" s="346"/>
      <c r="AC8" s="346"/>
      <c r="AD8" s="346"/>
      <c r="AE8" s="346"/>
      <c r="AF8" s="346"/>
      <c r="AG8" s="346"/>
      <c r="AH8" s="346"/>
      <c r="AK8" s="346"/>
      <c r="AL8" s="346"/>
      <c r="AM8" s="346" t="s">
        <v>267</v>
      </c>
    </row>
    <row r="9" spans="1:39" ht="23.25">
      <c r="A9" s="346"/>
      <c r="B9" s="346"/>
      <c r="C9" s="346"/>
      <c r="D9" s="346"/>
      <c r="E9" s="346"/>
      <c r="F9" s="346"/>
      <c r="G9" s="346"/>
      <c r="H9" s="350"/>
      <c r="I9" s="346"/>
      <c r="J9" s="460">
        <f>overnachten!J9</f>
        <v>0</v>
      </c>
      <c r="K9" s="461"/>
      <c r="L9" s="461"/>
      <c r="M9" s="461"/>
      <c r="N9" s="461"/>
      <c r="O9" s="461"/>
      <c r="P9" s="461"/>
      <c r="Q9" s="346"/>
      <c r="R9" s="346"/>
      <c r="S9" s="346"/>
      <c r="T9" s="346"/>
      <c r="U9" s="346"/>
      <c r="V9" s="346"/>
      <c r="W9" s="346"/>
      <c r="X9" s="346"/>
      <c r="Y9" s="346"/>
      <c r="Z9" s="346"/>
      <c r="AA9" s="346"/>
      <c r="AB9" s="346"/>
      <c r="AC9" s="346"/>
      <c r="AD9" s="346"/>
      <c r="AE9" s="346"/>
      <c r="AF9" s="346"/>
      <c r="AG9" s="346"/>
      <c r="AH9" s="346"/>
      <c r="AK9" s="325">
        <f>IF(J17=AK18,1,0)</f>
        <v>0</v>
      </c>
      <c r="AL9" s="346"/>
      <c r="AM9" s="325"/>
    </row>
    <row r="10" spans="1:39" ht="15">
      <c r="A10" s="346"/>
      <c r="B10" s="346"/>
      <c r="C10" s="346"/>
      <c r="D10" s="346"/>
      <c r="E10" s="346"/>
      <c r="F10" s="346"/>
      <c r="G10" s="346"/>
      <c r="H10" s="346"/>
      <c r="I10" s="346"/>
      <c r="J10" s="346"/>
      <c r="K10" s="346"/>
      <c r="L10" s="346"/>
      <c r="M10" s="346"/>
      <c r="N10" s="346"/>
      <c r="O10" s="346"/>
      <c r="P10" s="346"/>
      <c r="Q10" s="346"/>
      <c r="R10" s="346"/>
      <c r="S10" s="346"/>
      <c r="T10" s="346"/>
      <c r="U10" s="346"/>
      <c r="V10" s="346"/>
      <c r="W10" s="346"/>
      <c r="X10" s="346"/>
      <c r="Y10" s="346"/>
      <c r="Z10" s="346"/>
      <c r="AA10" s="346"/>
      <c r="AB10" s="346"/>
      <c r="AC10" s="346"/>
      <c r="AD10" s="346"/>
      <c r="AE10" s="346"/>
      <c r="AF10" s="346"/>
      <c r="AG10" s="346"/>
      <c r="AH10" s="346"/>
      <c r="AK10" s="325"/>
      <c r="AL10" s="346"/>
      <c r="AM10" s="325"/>
    </row>
    <row r="11" spans="1:39" ht="15">
      <c r="A11" s="346"/>
      <c r="B11" s="346"/>
      <c r="C11" s="346"/>
      <c r="D11" s="346"/>
      <c r="E11" s="346"/>
      <c r="F11" s="346"/>
      <c r="G11" s="346"/>
      <c r="H11" s="346"/>
      <c r="I11" s="346"/>
      <c r="J11" s="346"/>
      <c r="K11" s="346"/>
      <c r="L11" s="346"/>
      <c r="M11" s="346"/>
      <c r="N11" s="346"/>
      <c r="O11" s="346"/>
      <c r="P11" s="346"/>
      <c r="Q11" s="346"/>
      <c r="R11" s="346"/>
      <c r="S11" s="346"/>
      <c r="T11" s="346"/>
      <c r="U11" s="346"/>
      <c r="V11" s="346"/>
      <c r="W11" s="346"/>
      <c r="X11" s="346"/>
      <c r="Y11" s="346"/>
      <c r="Z11" s="346"/>
      <c r="AA11" s="346"/>
      <c r="AB11" s="346"/>
      <c r="AC11" s="346"/>
      <c r="AD11" s="346"/>
      <c r="AE11" s="346"/>
      <c r="AF11" s="346"/>
      <c r="AG11" s="346"/>
      <c r="AH11" s="346"/>
      <c r="AK11" s="325"/>
      <c r="AL11" s="346"/>
      <c r="AM11" s="325"/>
    </row>
    <row r="12" spans="1:39" ht="15">
      <c r="A12" s="346"/>
      <c r="B12" s="346"/>
      <c r="C12" s="346"/>
      <c r="D12" s="346"/>
      <c r="E12" s="362" t="s">
        <v>280</v>
      </c>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K12" s="353">
        <f>IF(J12,1,)</f>
        <v>0</v>
      </c>
      <c r="AL12" s="346"/>
      <c r="AM12" s="325"/>
    </row>
    <row r="13" spans="1:39" ht="18.75">
      <c r="A13" s="346"/>
      <c r="B13" s="346"/>
      <c r="C13" s="346"/>
      <c r="D13" s="346"/>
      <c r="E13" s="362" t="s">
        <v>306</v>
      </c>
      <c r="F13" s="346"/>
      <c r="G13" s="346"/>
      <c r="H13" s="346"/>
      <c r="I13" s="346"/>
      <c r="J13" s="346"/>
      <c r="K13" s="346"/>
      <c r="L13" s="346"/>
      <c r="M13" s="346"/>
      <c r="N13" s="346"/>
      <c r="O13" s="346"/>
      <c r="P13" s="346"/>
      <c r="Q13" s="346"/>
      <c r="R13" s="346"/>
      <c r="S13" s="346"/>
      <c r="T13" s="346"/>
      <c r="U13" s="346"/>
      <c r="V13" s="346"/>
      <c r="W13" s="346"/>
      <c r="X13" s="346"/>
      <c r="Y13" s="346"/>
      <c r="Z13" s="346"/>
      <c r="AA13" s="346"/>
      <c r="AB13" s="346"/>
      <c r="AC13" s="346"/>
      <c r="AD13" s="346"/>
      <c r="AE13" s="346"/>
      <c r="AF13" s="346"/>
      <c r="AG13" s="346"/>
      <c r="AH13" s="346"/>
      <c r="AK13" s="325">
        <f>AK9+AK12</f>
        <v>0</v>
      </c>
      <c r="AL13" s="346"/>
      <c r="AM13" s="325" t="s">
        <v>268</v>
      </c>
    </row>
    <row r="14" spans="1:39" ht="15">
      <c r="A14" s="346"/>
      <c r="B14" s="346"/>
      <c r="C14" s="346"/>
      <c r="D14" s="346"/>
      <c r="E14" s="362" t="s">
        <v>281</v>
      </c>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c r="AF14" s="346"/>
      <c r="AG14" s="346"/>
      <c r="AH14" s="346"/>
      <c r="AK14" s="346"/>
      <c r="AL14" s="346"/>
      <c r="AM14" s="325" t="s">
        <v>303</v>
      </c>
    </row>
    <row r="15" spans="1:39" ht="15">
      <c r="A15" s="346"/>
      <c r="B15" s="346"/>
      <c r="C15" s="346"/>
      <c r="D15" s="346"/>
      <c r="E15" s="362" t="s">
        <v>282</v>
      </c>
      <c r="F15" s="346"/>
      <c r="G15" s="346"/>
      <c r="H15" s="346"/>
      <c r="I15" s="346"/>
      <c r="J15" s="346"/>
      <c r="K15" s="346"/>
      <c r="L15" s="346"/>
      <c r="M15" s="346"/>
      <c r="N15" s="346"/>
      <c r="O15" s="346"/>
      <c r="P15" s="346"/>
      <c r="Q15" s="346"/>
      <c r="R15" s="346"/>
      <c r="S15" s="346"/>
      <c r="T15" s="346"/>
      <c r="U15" s="346"/>
      <c r="V15" s="346"/>
      <c r="W15" s="346"/>
      <c r="X15" s="346"/>
      <c r="Y15" s="346"/>
      <c r="Z15" s="346"/>
      <c r="AA15" s="346"/>
      <c r="AB15" s="346"/>
      <c r="AC15" s="346"/>
      <c r="AD15" s="346"/>
      <c r="AE15" s="346"/>
      <c r="AF15" s="346"/>
      <c r="AG15" s="346"/>
      <c r="AH15" s="346"/>
      <c r="AK15" s="346"/>
      <c r="AL15" s="346"/>
    </row>
    <row r="16" spans="1:39" ht="15">
      <c r="A16" s="346"/>
      <c r="B16" s="346"/>
      <c r="C16" s="346"/>
      <c r="D16" s="346"/>
      <c r="E16" s="354"/>
      <c r="F16" s="346"/>
      <c r="G16" s="346"/>
      <c r="H16" s="346"/>
      <c r="I16" s="346"/>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c r="AG16" s="346"/>
      <c r="AH16" s="346"/>
      <c r="AK16" s="346"/>
      <c r="AL16" s="346"/>
    </row>
    <row r="17" spans="1:39" ht="23.25">
      <c r="A17" s="346"/>
      <c r="B17" s="346"/>
      <c r="C17" s="346"/>
      <c r="D17" s="346"/>
      <c r="E17" s="354"/>
      <c r="F17" s="346"/>
      <c r="G17" s="346"/>
      <c r="H17" s="346"/>
      <c r="I17" s="350" t="s">
        <v>284</v>
      </c>
      <c r="J17" s="466"/>
      <c r="K17" s="467"/>
      <c r="L17" s="467"/>
      <c r="M17" s="467"/>
      <c r="N17" s="467"/>
      <c r="O17" s="467"/>
      <c r="P17" s="467"/>
      <c r="Q17" s="346"/>
      <c r="R17" s="346"/>
      <c r="S17" s="346"/>
      <c r="T17" s="346"/>
      <c r="U17" s="346"/>
      <c r="V17" s="346"/>
      <c r="W17" s="346"/>
      <c r="X17" s="346"/>
      <c r="Y17" s="346"/>
      <c r="Z17" s="346"/>
      <c r="AA17" s="346"/>
      <c r="AB17" s="346"/>
      <c r="AC17" s="346"/>
      <c r="AD17" s="346"/>
      <c r="AE17" s="346"/>
      <c r="AF17" s="346"/>
      <c r="AG17" s="346"/>
      <c r="AH17" s="346"/>
      <c r="AK17" s="325" t="s">
        <v>305</v>
      </c>
      <c r="AL17" s="346"/>
    </row>
    <row r="18" spans="1:39" ht="15">
      <c r="A18" s="346"/>
      <c r="B18" s="346"/>
      <c r="C18" s="346"/>
      <c r="D18" s="346"/>
      <c r="E18" s="354"/>
      <c r="F18" s="346"/>
      <c r="G18" s="346"/>
      <c r="H18" s="346"/>
      <c r="I18" s="346"/>
      <c r="J18" s="346"/>
      <c r="K18" s="346"/>
      <c r="L18" s="346"/>
      <c r="M18" s="346"/>
      <c r="N18" s="346"/>
      <c r="O18" s="346"/>
      <c r="P18" s="346"/>
      <c r="Q18" s="346"/>
      <c r="R18" s="346"/>
      <c r="S18" s="346"/>
      <c r="T18" s="346"/>
      <c r="U18" s="346"/>
      <c r="V18" s="346"/>
      <c r="W18" s="346"/>
      <c r="X18" s="346"/>
      <c r="Y18" s="346"/>
      <c r="Z18" s="346"/>
      <c r="AA18" s="346"/>
      <c r="AB18" s="346"/>
      <c r="AC18" s="346"/>
      <c r="AD18" s="346"/>
      <c r="AE18" s="346"/>
      <c r="AF18" s="346"/>
      <c r="AG18" s="346"/>
      <c r="AH18" s="346"/>
      <c r="AK18" s="325" t="s">
        <v>283</v>
      </c>
      <c r="AL18" s="346"/>
      <c r="AM18" s="346"/>
    </row>
    <row r="19" spans="1:39" ht="15">
      <c r="A19" s="346"/>
      <c r="B19" s="346"/>
      <c r="C19" s="346"/>
      <c r="D19" s="346"/>
      <c r="E19" s="354"/>
      <c r="F19" s="346"/>
      <c r="G19" s="346"/>
      <c r="H19" s="346"/>
      <c r="I19" s="346"/>
      <c r="J19" s="346"/>
      <c r="K19" s="346"/>
      <c r="L19" s="346"/>
      <c r="M19" s="346"/>
      <c r="N19" s="346"/>
      <c r="O19" s="346"/>
      <c r="P19" s="346"/>
      <c r="Q19" s="346"/>
      <c r="R19" s="346"/>
      <c r="S19" s="346"/>
      <c r="T19" s="346"/>
      <c r="U19" s="346"/>
      <c r="V19" s="346"/>
      <c r="W19" s="346"/>
      <c r="X19" s="346"/>
      <c r="Y19" s="346"/>
      <c r="Z19" s="346"/>
      <c r="AA19" s="346"/>
      <c r="AB19" s="346"/>
      <c r="AC19" s="346"/>
      <c r="AD19" s="346"/>
      <c r="AE19" s="346"/>
      <c r="AF19" s="346"/>
      <c r="AG19" s="346"/>
      <c r="AH19" s="346"/>
      <c r="AK19" s="325" t="s">
        <v>285</v>
      </c>
      <c r="AL19" s="346"/>
      <c r="AM19" s="346"/>
    </row>
    <row r="20" spans="1:39" ht="15">
      <c r="A20" s="346"/>
      <c r="B20" s="346"/>
      <c r="C20" s="346"/>
      <c r="D20" s="346"/>
      <c r="E20" s="346"/>
      <c r="F20" s="346"/>
      <c r="G20" s="346"/>
      <c r="H20" s="346"/>
      <c r="I20" s="346"/>
      <c r="J20" s="346"/>
      <c r="K20" s="346"/>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46"/>
      <c r="AL20" s="346"/>
      <c r="AM20" s="346"/>
    </row>
    <row r="21" spans="1:39" ht="15">
      <c r="A21" s="346"/>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row>
    <row r="22" spans="1:39" ht="25.5">
      <c r="A22" s="346"/>
      <c r="B22" s="346"/>
      <c r="C22" s="346"/>
      <c r="D22" s="346"/>
      <c r="E22" s="462" t="s">
        <v>269</v>
      </c>
      <c r="F22" s="463"/>
      <c r="G22" s="463"/>
      <c r="H22" s="463"/>
      <c r="I22" s="463"/>
      <c r="J22" s="346"/>
      <c r="K22" s="464" t="str">
        <f>IF(J17=AK18,AM14,IF(J17=AK19,AM14,""))</f>
        <v/>
      </c>
      <c r="L22" s="465"/>
      <c r="M22" s="465"/>
      <c r="N22" s="465"/>
      <c r="O22" s="465"/>
      <c r="P22" s="346"/>
      <c r="Q22" s="356" t="str">
        <f>IF(J9=AM20,AM13,"")</f>
        <v>Verder ---&gt;</v>
      </c>
      <c r="R22" s="468" t="str">
        <f>IF(J17=AK17,AM13,"")</f>
        <v/>
      </c>
      <c r="S22" s="469"/>
      <c r="T22" s="346"/>
      <c r="U22" s="346"/>
      <c r="V22" s="346"/>
      <c r="W22" s="346"/>
      <c r="X22" s="346"/>
      <c r="Y22" s="346"/>
      <c r="Z22" s="346"/>
      <c r="AA22" s="346"/>
      <c r="AB22" s="346"/>
      <c r="AC22" s="346"/>
      <c r="AD22" s="346"/>
      <c r="AE22" s="346"/>
      <c r="AF22" s="346"/>
      <c r="AG22" s="346"/>
      <c r="AH22" s="346"/>
    </row>
    <row r="23" spans="1:39" ht="15">
      <c r="A23" s="346"/>
      <c r="B23" s="346"/>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row>
    <row r="24" spans="1:39" ht="15">
      <c r="A24" s="346"/>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row>
    <row r="25" spans="1:39" ht="15">
      <c r="A25" s="346"/>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row>
    <row r="26" spans="1:39" ht="15">
      <c r="A26" s="346"/>
      <c r="B26" s="346"/>
      <c r="C26" s="346"/>
      <c r="D26" s="346"/>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row>
    <row r="27" spans="1:39" ht="15">
      <c r="A27" s="346"/>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row>
    <row r="28" spans="1:39" ht="15">
      <c r="A28" s="346"/>
      <c r="B28" s="346"/>
      <c r="C28" s="346"/>
      <c r="D28" s="346"/>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row>
    <row r="29" spans="1:39" ht="15">
      <c r="A29" s="346"/>
      <c r="B29" s="346"/>
      <c r="C29" s="346"/>
      <c r="D29" s="346"/>
      <c r="E29" s="346"/>
      <c r="F29" s="346"/>
      <c r="G29" s="346"/>
      <c r="H29" s="346"/>
      <c r="I29" s="346"/>
      <c r="J29" s="346"/>
      <c r="K29" s="346"/>
      <c r="L29" s="346"/>
      <c r="M29" s="346"/>
      <c r="N29" s="346"/>
      <c r="O29" s="346"/>
      <c r="P29" s="346"/>
      <c r="Q29" s="346"/>
      <c r="R29" s="346"/>
      <c r="S29" s="346"/>
      <c r="T29" s="346"/>
      <c r="U29" s="346"/>
      <c r="V29" s="346"/>
      <c r="W29" s="346"/>
      <c r="X29" s="346"/>
      <c r="Y29" s="346"/>
      <c r="Z29" s="346"/>
      <c r="AA29" s="346"/>
      <c r="AB29" s="346"/>
      <c r="AC29" s="346"/>
      <c r="AD29" s="346"/>
      <c r="AE29" s="346"/>
      <c r="AF29" s="346"/>
      <c r="AG29" s="346"/>
      <c r="AH29" s="346"/>
    </row>
    <row r="30" spans="1:39" ht="15">
      <c r="A30" s="346"/>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row>
    <row r="31" spans="1:39" ht="15">
      <c r="A31" s="346"/>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46"/>
    </row>
    <row r="32" spans="1:39" ht="15">
      <c r="A32" s="346"/>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row>
    <row r="33" spans="1:34" ht="15">
      <c r="A33" s="346"/>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row>
    <row r="34" spans="1:34" ht="15">
      <c r="A34" s="346"/>
      <c r="B34" s="346"/>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row>
    <row r="35" spans="1:34" ht="15">
      <c r="A35" s="346"/>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row>
    <row r="36" spans="1:34" ht="15">
      <c r="A36" s="346"/>
      <c r="B36" s="346"/>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row>
    <row r="37" spans="1:34" ht="15">
      <c r="A37" s="346"/>
      <c r="B37" s="346"/>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row>
    <row r="38" spans="1:34" ht="15">
      <c r="A38" s="346"/>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346"/>
      <c r="AE38" s="346"/>
      <c r="AF38" s="346"/>
      <c r="AG38" s="346"/>
      <c r="AH38" s="346"/>
    </row>
    <row r="39" spans="1:34" ht="15">
      <c r="A39" s="346"/>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row>
    <row r="40" spans="1:34" ht="15">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row>
    <row r="41" spans="1:34" ht="15">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row>
    <row r="42" spans="1:34" ht="15">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row>
    <row r="43" spans="1:34" ht="15">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row>
    <row r="44" spans="1:34" ht="15">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row>
    <row r="45" spans="1:34" ht="15">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row>
    <row r="46" spans="1:34">
      <c r="A46" s="347"/>
      <c r="B46" s="347"/>
      <c r="C46" s="347"/>
      <c r="D46" s="347"/>
      <c r="E46" s="347"/>
      <c r="F46" s="347"/>
      <c r="G46" s="347"/>
      <c r="H46" s="347"/>
      <c r="I46" s="347"/>
      <c r="J46" s="347"/>
      <c r="K46" s="347"/>
      <c r="L46" s="347"/>
      <c r="M46" s="347"/>
      <c r="N46" s="347"/>
      <c r="O46" s="347"/>
      <c r="P46" s="347"/>
      <c r="Q46" s="347"/>
      <c r="R46" s="347"/>
      <c r="S46" s="347"/>
      <c r="T46" s="347"/>
      <c r="U46" s="347"/>
      <c r="V46" s="347"/>
      <c r="W46" s="347"/>
      <c r="X46" s="347"/>
      <c r="Y46" s="347"/>
      <c r="Z46" s="347"/>
      <c r="AA46" s="347"/>
      <c r="AB46" s="347"/>
      <c r="AC46" s="347"/>
      <c r="AD46" s="347"/>
      <c r="AE46" s="347"/>
      <c r="AF46" s="347"/>
      <c r="AG46" s="347"/>
      <c r="AH46" s="347"/>
    </row>
    <row r="47" spans="1:34">
      <c r="A47" s="347"/>
      <c r="B47" s="347"/>
      <c r="C47" s="347"/>
      <c r="D47" s="347"/>
      <c r="E47" s="347"/>
      <c r="F47" s="347"/>
      <c r="G47" s="347"/>
      <c r="H47" s="347"/>
      <c r="I47" s="347"/>
      <c r="J47" s="347"/>
      <c r="K47" s="347"/>
      <c r="L47" s="347"/>
      <c r="M47" s="347"/>
      <c r="N47" s="347"/>
      <c r="O47" s="347"/>
      <c r="P47" s="347"/>
      <c r="Q47" s="347"/>
      <c r="R47" s="347"/>
      <c r="S47" s="347"/>
      <c r="T47" s="347"/>
      <c r="U47" s="347"/>
      <c r="V47" s="347"/>
      <c r="W47" s="347"/>
      <c r="X47" s="347"/>
      <c r="Y47" s="347"/>
      <c r="Z47" s="347"/>
      <c r="AA47" s="347"/>
      <c r="AB47" s="347"/>
      <c r="AC47" s="347"/>
      <c r="AD47" s="347"/>
      <c r="AE47" s="347"/>
      <c r="AF47" s="347"/>
      <c r="AG47" s="347"/>
      <c r="AH47" s="347"/>
    </row>
    <row r="48" spans="1:34">
      <c r="A48" s="347"/>
      <c r="B48" s="347"/>
      <c r="C48" s="347"/>
      <c r="D48" s="347"/>
      <c r="E48" s="347"/>
      <c r="F48" s="347"/>
      <c r="G48" s="347"/>
      <c r="H48" s="347"/>
      <c r="I48" s="347"/>
      <c r="J48" s="347"/>
      <c r="K48" s="347"/>
      <c r="L48" s="347"/>
      <c r="M48" s="347"/>
      <c r="N48" s="347"/>
      <c r="O48" s="347"/>
      <c r="P48" s="347"/>
      <c r="Q48" s="347"/>
      <c r="R48" s="347"/>
      <c r="S48" s="347"/>
      <c r="T48" s="347"/>
      <c r="U48" s="347"/>
      <c r="V48" s="347"/>
      <c r="W48" s="347"/>
      <c r="X48" s="347"/>
      <c r="Y48" s="347"/>
      <c r="Z48" s="347"/>
      <c r="AA48" s="347"/>
      <c r="AB48" s="347"/>
      <c r="AC48" s="347"/>
      <c r="AD48" s="347"/>
      <c r="AE48" s="347"/>
      <c r="AF48" s="347"/>
      <c r="AG48" s="347"/>
      <c r="AH48" s="347"/>
    </row>
    <row r="49" spans="1:34">
      <c r="A49" s="347"/>
      <c r="B49" s="347"/>
      <c r="C49" s="347"/>
      <c r="D49" s="347"/>
      <c r="E49" s="347"/>
      <c r="F49" s="347"/>
      <c r="G49" s="347"/>
      <c r="H49" s="347"/>
      <c r="I49" s="347"/>
      <c r="J49" s="347"/>
      <c r="K49" s="347"/>
      <c r="L49" s="347"/>
      <c r="M49" s="347"/>
      <c r="N49" s="347"/>
      <c r="O49" s="347"/>
      <c r="P49" s="347"/>
      <c r="Q49" s="347"/>
      <c r="R49" s="347"/>
      <c r="S49" s="347"/>
      <c r="T49" s="347"/>
      <c r="U49" s="347"/>
      <c r="V49" s="347"/>
      <c r="W49" s="347"/>
      <c r="X49" s="347"/>
      <c r="Y49" s="347"/>
      <c r="Z49" s="347"/>
      <c r="AA49" s="347"/>
      <c r="AB49" s="347"/>
      <c r="AC49" s="347"/>
      <c r="AD49" s="347"/>
      <c r="AE49" s="347"/>
      <c r="AF49" s="347"/>
      <c r="AG49" s="347"/>
      <c r="AH49" s="347"/>
    </row>
    <row r="50" spans="1:34">
      <c r="A50" s="347"/>
      <c r="B50" s="347"/>
      <c r="C50" s="347"/>
      <c r="D50" s="347"/>
      <c r="E50" s="347"/>
      <c r="F50" s="347"/>
      <c r="G50" s="347"/>
      <c r="H50" s="347"/>
      <c r="I50" s="347"/>
      <c r="J50" s="347"/>
      <c r="K50" s="347"/>
      <c r="L50" s="347"/>
      <c r="M50" s="347"/>
      <c r="N50" s="347"/>
      <c r="O50" s="347"/>
      <c r="P50" s="347"/>
      <c r="Q50" s="347"/>
      <c r="R50" s="347"/>
      <c r="S50" s="347"/>
      <c r="T50" s="347"/>
      <c r="U50" s="347"/>
      <c r="V50" s="347"/>
      <c r="W50" s="347"/>
      <c r="X50" s="347"/>
      <c r="Y50" s="347"/>
      <c r="Z50" s="347"/>
      <c r="AA50" s="347"/>
      <c r="AB50" s="347"/>
      <c r="AC50" s="347"/>
      <c r="AD50" s="347"/>
      <c r="AE50" s="347"/>
      <c r="AF50" s="347"/>
      <c r="AG50" s="347"/>
      <c r="AH50" s="347"/>
    </row>
    <row r="51" spans="1:34">
      <c r="A51" s="347"/>
      <c r="B51" s="347"/>
      <c r="C51" s="347"/>
      <c r="D51" s="347"/>
      <c r="E51" s="347"/>
      <c r="F51" s="347"/>
      <c r="G51" s="347"/>
      <c r="H51" s="347"/>
      <c r="I51" s="347"/>
      <c r="J51" s="347"/>
      <c r="K51" s="347"/>
      <c r="L51" s="347"/>
      <c r="M51" s="347"/>
      <c r="N51" s="347"/>
      <c r="O51" s="347"/>
      <c r="P51" s="347"/>
      <c r="Q51" s="347"/>
      <c r="R51" s="347"/>
      <c r="S51" s="347"/>
      <c r="T51" s="347"/>
      <c r="U51" s="347"/>
      <c r="V51" s="347"/>
      <c r="W51" s="347"/>
      <c r="X51" s="347"/>
      <c r="Y51" s="347"/>
      <c r="Z51" s="347"/>
      <c r="AA51" s="347"/>
      <c r="AB51" s="347"/>
      <c r="AC51" s="347"/>
      <c r="AD51" s="347"/>
      <c r="AE51" s="347"/>
      <c r="AF51" s="347"/>
      <c r="AG51" s="347"/>
      <c r="AH51" s="347"/>
    </row>
    <row r="52" spans="1:34">
      <c r="A52" s="347"/>
      <c r="B52" s="347"/>
      <c r="C52" s="347"/>
      <c r="D52" s="347"/>
      <c r="E52" s="347"/>
      <c r="F52" s="347"/>
      <c r="G52" s="347"/>
      <c r="H52" s="347"/>
      <c r="I52" s="347"/>
      <c r="J52" s="347"/>
      <c r="K52" s="347"/>
      <c r="L52" s="347"/>
      <c r="M52" s="347"/>
      <c r="N52" s="347"/>
      <c r="O52" s="347"/>
      <c r="P52" s="347"/>
      <c r="Q52" s="347"/>
      <c r="R52" s="347"/>
      <c r="S52" s="347"/>
      <c r="T52" s="347"/>
      <c r="U52" s="347"/>
      <c r="V52" s="347"/>
      <c r="W52" s="347"/>
      <c r="X52" s="347"/>
      <c r="Y52" s="347"/>
      <c r="Z52" s="347"/>
      <c r="AA52" s="347"/>
      <c r="AB52" s="347"/>
      <c r="AC52" s="347"/>
      <c r="AD52" s="347"/>
      <c r="AE52" s="347"/>
      <c r="AF52" s="347"/>
      <c r="AG52" s="347"/>
      <c r="AH52" s="347"/>
    </row>
    <row r="53" spans="1:34">
      <c r="A53" s="347"/>
      <c r="B53" s="347"/>
      <c r="C53" s="347"/>
      <c r="D53" s="347"/>
      <c r="E53" s="347"/>
      <c r="F53" s="347"/>
      <c r="G53" s="347"/>
      <c r="H53" s="347"/>
      <c r="I53" s="347"/>
      <c r="J53" s="347"/>
      <c r="K53" s="347"/>
      <c r="L53" s="347"/>
      <c r="M53" s="347"/>
      <c r="N53" s="347"/>
      <c r="O53" s="347"/>
      <c r="P53" s="347"/>
      <c r="Q53" s="347"/>
      <c r="R53" s="347"/>
      <c r="S53" s="347"/>
      <c r="T53" s="347"/>
      <c r="U53" s="347"/>
      <c r="V53" s="347"/>
      <c r="W53" s="347"/>
      <c r="X53" s="347"/>
      <c r="Y53" s="347"/>
      <c r="Z53" s="347"/>
      <c r="AA53" s="347"/>
      <c r="AB53" s="347"/>
      <c r="AC53" s="347"/>
      <c r="AD53" s="347"/>
      <c r="AE53" s="347"/>
      <c r="AF53" s="347"/>
      <c r="AG53" s="347"/>
      <c r="AH53" s="347"/>
    </row>
    <row r="54" spans="1:34">
      <c r="A54" s="347"/>
      <c r="B54" s="347"/>
      <c r="C54" s="347"/>
      <c r="D54" s="347"/>
      <c r="E54" s="347"/>
      <c r="F54" s="347"/>
      <c r="G54" s="347"/>
      <c r="H54" s="347"/>
      <c r="I54" s="347"/>
      <c r="J54" s="347"/>
      <c r="K54" s="347"/>
      <c r="L54" s="347"/>
      <c r="M54" s="347"/>
      <c r="N54" s="347"/>
      <c r="O54" s="347"/>
      <c r="P54" s="347"/>
      <c r="Q54" s="347"/>
      <c r="R54" s="347"/>
      <c r="S54" s="347"/>
      <c r="T54" s="347"/>
      <c r="U54" s="347"/>
      <c r="V54" s="347"/>
      <c r="W54" s="347"/>
      <c r="X54" s="347"/>
      <c r="Y54" s="347"/>
      <c r="Z54" s="347"/>
      <c r="AA54" s="347"/>
      <c r="AB54" s="347"/>
      <c r="AC54" s="347"/>
      <c r="AD54" s="347"/>
      <c r="AE54" s="347"/>
      <c r="AF54" s="347"/>
      <c r="AG54" s="347"/>
      <c r="AH54" s="347"/>
    </row>
    <row r="55" spans="1:34">
      <c r="A55" s="347"/>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c r="AE55" s="347"/>
      <c r="AF55" s="347"/>
      <c r="AG55" s="347"/>
      <c r="AH55" s="347"/>
    </row>
    <row r="56" spans="1:34">
      <c r="A56" s="347"/>
      <c r="B56" s="347"/>
      <c r="C56" s="347"/>
      <c r="D56" s="347"/>
      <c r="E56" s="347"/>
      <c r="F56" s="347"/>
      <c r="G56" s="347"/>
      <c r="H56" s="347"/>
      <c r="I56" s="347"/>
      <c r="J56" s="347"/>
      <c r="K56" s="347"/>
      <c r="L56" s="347"/>
      <c r="M56" s="347"/>
      <c r="N56" s="347"/>
      <c r="O56" s="347"/>
      <c r="P56" s="347"/>
      <c r="Q56" s="347"/>
      <c r="R56" s="347"/>
      <c r="S56" s="347"/>
      <c r="T56" s="347"/>
      <c r="U56" s="347"/>
      <c r="V56" s="347"/>
      <c r="W56" s="347"/>
      <c r="X56" s="347"/>
      <c r="Y56" s="347"/>
      <c r="Z56" s="347"/>
      <c r="AA56" s="347"/>
      <c r="AB56" s="347"/>
      <c r="AC56" s="347"/>
      <c r="AD56" s="347"/>
      <c r="AE56" s="347"/>
      <c r="AF56" s="347"/>
      <c r="AG56" s="347"/>
      <c r="AH56" s="347"/>
    </row>
    <row r="57" spans="1:34">
      <c r="A57" s="347"/>
      <c r="B57" s="347"/>
      <c r="C57" s="347"/>
      <c r="D57" s="347"/>
      <c r="E57" s="347"/>
      <c r="F57" s="347"/>
      <c r="G57" s="347"/>
      <c r="H57" s="347"/>
      <c r="I57" s="347"/>
      <c r="J57" s="347"/>
      <c r="K57" s="347"/>
      <c r="L57" s="347"/>
      <c r="M57" s="347"/>
      <c r="N57" s="347"/>
      <c r="O57" s="347"/>
      <c r="P57" s="347"/>
      <c r="Q57" s="347"/>
      <c r="R57" s="347"/>
      <c r="S57" s="347"/>
      <c r="T57" s="347"/>
      <c r="U57" s="347"/>
      <c r="V57" s="347"/>
      <c r="W57" s="347"/>
      <c r="X57" s="347"/>
      <c r="Y57" s="347"/>
      <c r="Z57" s="347"/>
      <c r="AA57" s="347"/>
      <c r="AB57" s="347"/>
      <c r="AC57" s="347"/>
      <c r="AD57" s="347"/>
      <c r="AE57" s="347"/>
      <c r="AF57" s="347"/>
      <c r="AG57" s="347"/>
      <c r="AH57" s="347"/>
    </row>
    <row r="58" spans="1:34">
      <c r="A58" s="347"/>
      <c r="B58" s="347"/>
      <c r="C58" s="347"/>
      <c r="D58" s="347"/>
      <c r="E58" s="347"/>
      <c r="F58" s="347"/>
      <c r="G58" s="347"/>
      <c r="H58" s="347"/>
      <c r="I58" s="347"/>
      <c r="J58" s="347"/>
      <c r="K58" s="347"/>
      <c r="L58" s="347"/>
      <c r="M58" s="347"/>
      <c r="N58" s="347"/>
      <c r="O58" s="347"/>
      <c r="P58" s="347"/>
      <c r="Q58" s="347"/>
      <c r="R58" s="347"/>
      <c r="S58" s="347"/>
      <c r="T58" s="347"/>
      <c r="U58" s="347"/>
      <c r="V58" s="347"/>
      <c r="W58" s="347"/>
      <c r="X58" s="347"/>
      <c r="Y58" s="347"/>
      <c r="Z58" s="347"/>
      <c r="AA58" s="347"/>
      <c r="AB58" s="347"/>
      <c r="AC58" s="347"/>
      <c r="AD58" s="347"/>
      <c r="AE58" s="347"/>
      <c r="AF58" s="347"/>
      <c r="AG58" s="347"/>
      <c r="AH58" s="347"/>
    </row>
    <row r="59" spans="1:34">
      <c r="A59" s="347"/>
      <c r="B59" s="347"/>
      <c r="C59" s="347"/>
      <c r="D59" s="347"/>
      <c r="E59" s="347"/>
      <c r="F59" s="347"/>
      <c r="G59" s="347"/>
      <c r="H59" s="347"/>
      <c r="I59" s="347"/>
      <c r="J59" s="347"/>
      <c r="K59" s="347"/>
      <c r="L59" s="347"/>
      <c r="M59" s="347"/>
      <c r="N59" s="347"/>
      <c r="O59" s="347"/>
      <c r="P59" s="347"/>
      <c r="Q59" s="347"/>
      <c r="R59" s="347"/>
      <c r="S59" s="347"/>
      <c r="T59" s="347"/>
      <c r="U59" s="347"/>
      <c r="V59" s="347"/>
      <c r="W59" s="347"/>
      <c r="X59" s="347"/>
      <c r="Y59" s="347"/>
      <c r="Z59" s="347"/>
      <c r="AA59" s="347"/>
      <c r="AB59" s="347"/>
      <c r="AC59" s="347"/>
      <c r="AD59" s="347"/>
      <c r="AE59" s="347"/>
      <c r="AF59" s="347"/>
      <c r="AG59" s="347"/>
      <c r="AH59" s="347"/>
    </row>
    <row r="60" spans="1:34">
      <c r="A60" s="347"/>
      <c r="B60" s="347"/>
      <c r="C60" s="347"/>
      <c r="D60" s="347"/>
      <c r="E60" s="347"/>
      <c r="F60" s="347"/>
      <c r="G60" s="347"/>
      <c r="H60" s="347"/>
      <c r="I60" s="347"/>
      <c r="J60" s="347"/>
      <c r="K60" s="347"/>
      <c r="L60" s="347"/>
      <c r="M60" s="347"/>
      <c r="N60" s="347"/>
      <c r="O60" s="347"/>
      <c r="P60" s="347"/>
      <c r="Q60" s="347"/>
      <c r="R60" s="347"/>
      <c r="S60" s="347"/>
      <c r="T60" s="347"/>
      <c r="U60" s="347"/>
      <c r="V60" s="347"/>
      <c r="W60" s="347"/>
      <c r="X60" s="347"/>
      <c r="Y60" s="347"/>
      <c r="Z60" s="347"/>
      <c r="AA60" s="347"/>
      <c r="AB60" s="347"/>
      <c r="AC60" s="347"/>
      <c r="AD60" s="347"/>
      <c r="AE60" s="347"/>
      <c r="AF60" s="347"/>
      <c r="AG60" s="347"/>
      <c r="AH60" s="347"/>
    </row>
    <row r="61" spans="1:34">
      <c r="A61" s="347"/>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c r="AE61" s="347"/>
      <c r="AF61" s="347"/>
      <c r="AG61" s="347"/>
      <c r="AH61" s="347"/>
    </row>
    <row r="62" spans="1:34">
      <c r="A62" s="347"/>
      <c r="B62" s="347"/>
      <c r="C62" s="347"/>
      <c r="D62" s="347"/>
      <c r="E62" s="347"/>
      <c r="F62" s="347"/>
      <c r="G62" s="347"/>
      <c r="H62" s="347"/>
      <c r="I62" s="347"/>
      <c r="J62" s="347"/>
      <c r="K62" s="347"/>
      <c r="L62" s="347"/>
      <c r="M62" s="347"/>
      <c r="N62" s="347"/>
      <c r="O62" s="347"/>
      <c r="P62" s="347"/>
      <c r="Q62" s="347"/>
      <c r="R62" s="347"/>
      <c r="S62" s="347"/>
      <c r="T62" s="347"/>
      <c r="U62" s="347"/>
      <c r="V62" s="347"/>
      <c r="W62" s="347"/>
      <c r="X62" s="347"/>
      <c r="Y62" s="347"/>
      <c r="Z62" s="347"/>
      <c r="AA62" s="347"/>
      <c r="AB62" s="347"/>
      <c r="AC62" s="347"/>
      <c r="AD62" s="347"/>
      <c r="AE62" s="347"/>
      <c r="AF62" s="347"/>
      <c r="AG62" s="347"/>
      <c r="AH62" s="347"/>
    </row>
    <row r="63" spans="1:34">
      <c r="A63" s="347"/>
      <c r="B63" s="347"/>
      <c r="C63" s="347"/>
      <c r="D63" s="347"/>
      <c r="E63" s="347"/>
      <c r="F63" s="347"/>
      <c r="G63" s="347"/>
      <c r="H63" s="347"/>
      <c r="I63" s="347"/>
      <c r="J63" s="347"/>
      <c r="K63" s="347"/>
      <c r="L63" s="347"/>
      <c r="M63" s="347"/>
      <c r="N63" s="347"/>
      <c r="O63" s="347"/>
      <c r="P63" s="347"/>
      <c r="Q63" s="347"/>
      <c r="R63" s="347"/>
      <c r="S63" s="347"/>
      <c r="T63" s="347"/>
      <c r="U63" s="347"/>
      <c r="V63" s="347"/>
      <c r="W63" s="347"/>
      <c r="X63" s="347"/>
      <c r="Y63" s="347"/>
      <c r="Z63" s="347"/>
      <c r="AA63" s="347"/>
      <c r="AB63" s="347"/>
      <c r="AC63" s="347"/>
      <c r="AD63" s="347"/>
      <c r="AE63" s="347"/>
      <c r="AF63" s="347"/>
      <c r="AG63" s="347"/>
      <c r="AH63" s="347"/>
    </row>
  </sheetData>
  <sheetProtection algorithmName="SHA-512" hashValue="xPPuobwTJ0cbxQ4Ns8dHntz3/e9/KzcbEKmLPZcyLBGXjfYRHIOvM9sC0aX6ywFzXBEwdYzaYZk9nU+NZJEaog==" saltValue="uywozuCvKVbqQzOiF1gm3A==" spinCount="100000" sheet="1" objects="1" scenarios="1" selectLockedCells="1"/>
  <mergeCells count="5">
    <mergeCell ref="J9:P9"/>
    <mergeCell ref="E22:I22"/>
    <mergeCell ref="K22:O22"/>
    <mergeCell ref="J17:P17"/>
    <mergeCell ref="R22:S22"/>
  </mergeCells>
  <dataValidations count="1">
    <dataValidation type="list" allowBlank="1" showInputMessage="1" showErrorMessage="1" sqref="J17:P17" xr:uid="{78F6FB7D-9824-4BF9-9D6D-4C6C095785A1}">
      <formula1>$AK$16:$AK$19</formula1>
    </dataValidation>
  </dataValidations>
  <hyperlinks>
    <hyperlink ref="E22" location="Blad1!L9" display="&lt;---Terug naar de vorige vraag" xr:uid="{B26619E9-CD7C-4467-A150-8267B987F176}"/>
    <hyperlink ref="Q22" location="Blad5!L9" tooltip="naar overnachten onderweg" display="Blad5!L9" xr:uid="{DA955624-A338-4544-AF41-00CE08BC3B42}"/>
    <hyperlink ref="E22:I22" location="overnachten!A1" display="&lt;---Terug naar de vorige vraag" xr:uid="{4DA7F230-7637-4425-8CA9-7BC269EE66A2}"/>
    <hyperlink ref="R22:S22" location="kampeerspullen!K12" tooltip="kampeerspullen huren" display="kampeerspullen!K12" xr:uid="{1AA019E9-035F-41F6-896F-6C37C16C437C}"/>
    <hyperlink ref="K22:O22" location="routes!F24" tooltip="Een route uitkiezen" display="routes!F24" xr:uid="{D86F7A29-40B4-4807-803A-23C78BE12DDF}"/>
  </hyperlinks>
  <pageMargins left="0.7" right="0.7" top="0.75" bottom="0.75" header="0.3" footer="0.3"/>
  <pageSetup paperSize="9" orientation="portrait" horizontalDpi="0" verticalDpi="0" r:id="rId1"/>
  <ignoredErrors>
    <ignoredError sqref="K22 R22"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DCEF4-76B3-4BC0-A9B1-642124324B7F}">
  <sheetPr>
    <tabColor rgb="FFFFC000"/>
  </sheetPr>
  <dimension ref="A1:AP124"/>
  <sheetViews>
    <sheetView zoomScaleNormal="100" workbookViewId="0">
      <selection activeCell="K12" sqref="K12"/>
    </sheetView>
  </sheetViews>
  <sheetFormatPr defaultRowHeight="12.75"/>
  <cols>
    <col min="9" max="9" width="15.7109375" customWidth="1"/>
    <col min="11" max="11" width="12.28515625" customWidth="1"/>
    <col min="12" max="12" width="5" style="1" customWidth="1"/>
    <col min="13" max="13" width="3.7109375" style="1" customWidth="1"/>
    <col min="14" max="14" width="12" customWidth="1"/>
    <col min="15" max="15" width="7.5703125" customWidth="1"/>
    <col min="16" max="16" width="10.85546875" customWidth="1"/>
    <col min="24" max="24" width="10.42578125" customWidth="1"/>
    <col min="25" max="25" width="10" customWidth="1"/>
  </cols>
  <sheetData>
    <row r="1" spans="1:42">
      <c r="A1" s="23"/>
      <c r="B1" s="23"/>
      <c r="C1" s="23"/>
      <c r="D1" s="23"/>
      <c r="E1" s="23"/>
      <c r="F1" s="23"/>
      <c r="G1" s="23"/>
      <c r="H1" s="23"/>
      <c r="I1" s="23"/>
      <c r="J1" s="23"/>
      <c r="K1" s="23"/>
      <c r="L1" s="22"/>
      <c r="M1" s="22"/>
      <c r="N1" s="23"/>
      <c r="O1" s="23"/>
      <c r="P1" s="23"/>
      <c r="Q1" s="23"/>
      <c r="R1" s="23"/>
      <c r="S1" s="23"/>
      <c r="T1" s="23"/>
      <c r="U1" s="23"/>
      <c r="V1" s="23"/>
      <c r="W1" s="23"/>
      <c r="X1" s="23"/>
      <c r="Y1" s="23"/>
      <c r="Z1" s="23"/>
      <c r="AA1" s="23"/>
      <c r="AB1" s="23"/>
      <c r="AC1" s="23"/>
      <c r="AD1" s="23"/>
      <c r="AE1" s="23"/>
      <c r="AF1" s="23"/>
      <c r="AG1" s="23"/>
      <c r="AH1" s="23"/>
      <c r="AI1" s="23"/>
      <c r="AJ1" s="23"/>
      <c r="AK1" s="23"/>
    </row>
    <row r="2" spans="1:42">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row>
    <row r="3" spans="1:42" ht="15.75">
      <c r="A3" s="23"/>
      <c r="B3" s="205"/>
      <c r="C3" s="23"/>
      <c r="D3" s="23"/>
      <c r="E3" s="23"/>
      <c r="F3" s="23"/>
      <c r="G3" s="23"/>
      <c r="H3" s="346"/>
      <c r="I3" s="346"/>
      <c r="J3" s="346"/>
      <c r="K3" s="346"/>
      <c r="L3" s="346"/>
      <c r="M3" s="346"/>
      <c r="N3" s="346"/>
      <c r="O3" s="346"/>
      <c r="P3" s="346"/>
      <c r="Q3" s="346"/>
      <c r="R3" s="194" t="str">
        <f>boeken!R5</f>
        <v>-</v>
      </c>
      <c r="S3" s="358"/>
      <c r="T3" s="358"/>
      <c r="U3" s="358"/>
      <c r="V3" s="358"/>
      <c r="W3" s="358"/>
      <c r="X3" s="23"/>
      <c r="Y3" s="23"/>
      <c r="Z3" s="23"/>
      <c r="AA3" s="23"/>
      <c r="AB3" s="23"/>
      <c r="AC3" s="23"/>
      <c r="AD3" s="23"/>
      <c r="AE3" s="23"/>
      <c r="AF3" s="23"/>
      <c r="AG3" s="23"/>
      <c r="AH3" s="23"/>
      <c r="AI3" s="23"/>
      <c r="AJ3" s="23"/>
      <c r="AK3" s="23"/>
    </row>
    <row r="4" spans="1:42" ht="23.25">
      <c r="A4" s="23"/>
      <c r="B4" s="23"/>
      <c r="C4" s="23"/>
      <c r="D4" s="23"/>
      <c r="E4" s="23"/>
      <c r="F4" s="23"/>
      <c r="G4" s="23"/>
      <c r="H4" s="346"/>
      <c r="I4" s="351" t="s">
        <v>265</v>
      </c>
      <c r="J4" s="346"/>
      <c r="K4" s="346"/>
      <c r="L4" s="346"/>
      <c r="M4" s="346"/>
      <c r="N4" s="346"/>
      <c r="O4" s="346"/>
      <c r="P4" s="346"/>
      <c r="Q4" s="346"/>
      <c r="R4" s="194" t="str">
        <f>boeken!R6</f>
        <v>-</v>
      </c>
      <c r="S4" s="358"/>
      <c r="T4" s="358"/>
      <c r="U4" s="358"/>
      <c r="V4" s="358"/>
      <c r="W4" s="358"/>
      <c r="X4" s="23"/>
      <c r="Y4" s="23"/>
      <c r="Z4" s="23"/>
      <c r="AA4" s="23"/>
      <c r="AB4" s="23"/>
      <c r="AC4" s="23"/>
      <c r="AD4" s="23"/>
      <c r="AE4" s="23"/>
      <c r="AF4" s="23"/>
      <c r="AG4" s="23"/>
      <c r="AH4" s="23"/>
      <c r="AI4" s="23"/>
      <c r="AJ4" s="23"/>
      <c r="AK4" s="23"/>
    </row>
    <row r="5" spans="1:42" ht="96">
      <c r="A5" s="23"/>
      <c r="B5" s="23"/>
      <c r="C5" s="23"/>
      <c r="D5" s="23"/>
      <c r="E5" s="23"/>
      <c r="F5" s="23"/>
      <c r="G5" s="23"/>
      <c r="H5" s="346"/>
      <c r="I5" s="346"/>
      <c r="J5" s="349" t="s">
        <v>12</v>
      </c>
      <c r="K5" s="346"/>
      <c r="L5" s="346"/>
      <c r="M5" s="346"/>
      <c r="N5" s="346"/>
      <c r="O5" s="346"/>
      <c r="P5" s="346"/>
      <c r="Q5" s="346"/>
      <c r="R5" s="194" t="str">
        <f>boeken!R7</f>
        <v>-</v>
      </c>
      <c r="S5" s="358"/>
      <c r="T5" s="358"/>
      <c r="U5" s="479">
        <f>boeken!$R$8</f>
        <v>0</v>
      </c>
      <c r="V5" s="480"/>
      <c r="W5" s="480"/>
      <c r="X5" s="23"/>
      <c r="Y5" s="23"/>
      <c r="Z5" s="23"/>
      <c r="AA5" s="23"/>
      <c r="AB5" s="23"/>
      <c r="AC5" s="23"/>
      <c r="AD5" s="23"/>
      <c r="AE5" s="23"/>
      <c r="AF5" s="23"/>
      <c r="AG5" s="23"/>
      <c r="AH5" s="23"/>
      <c r="AI5" s="23"/>
      <c r="AJ5" s="23"/>
      <c r="AK5" s="23"/>
    </row>
    <row r="6" spans="1:42" ht="20.25">
      <c r="A6" s="23"/>
      <c r="B6" s="23"/>
      <c r="C6" s="23"/>
      <c r="D6" s="23"/>
      <c r="E6" s="23"/>
      <c r="F6" s="23"/>
      <c r="G6" s="23"/>
      <c r="H6" s="352" t="s">
        <v>298</v>
      </c>
      <c r="I6" s="346"/>
      <c r="J6" s="346"/>
      <c r="K6" s="346"/>
      <c r="L6" s="346"/>
      <c r="M6" s="346"/>
      <c r="N6" s="346"/>
      <c r="O6" s="346"/>
      <c r="P6" s="346"/>
      <c r="Q6" s="346"/>
      <c r="R6" s="358"/>
      <c r="S6" s="358"/>
      <c r="T6" s="358"/>
      <c r="U6" s="480"/>
      <c r="V6" s="480"/>
      <c r="W6" s="480"/>
      <c r="X6" s="23"/>
      <c r="Y6" s="23"/>
      <c r="Z6" s="23"/>
      <c r="AA6" s="23"/>
      <c r="AB6" s="23"/>
      <c r="AC6" s="23"/>
      <c r="AD6" s="23"/>
      <c r="AE6" s="23"/>
      <c r="AF6" s="23"/>
      <c r="AG6" s="23"/>
      <c r="AH6" s="23"/>
      <c r="AI6" s="23"/>
      <c r="AJ6" s="23"/>
      <c r="AK6" s="23"/>
    </row>
    <row r="7" spans="1:42" ht="15">
      <c r="A7" s="23"/>
      <c r="B7" s="23"/>
      <c r="C7" s="23"/>
      <c r="D7" s="23"/>
      <c r="E7" s="23"/>
      <c r="F7" s="23"/>
      <c r="G7" s="23"/>
      <c r="H7" s="348" t="s">
        <v>341</v>
      </c>
      <c r="I7" s="346"/>
      <c r="J7" s="346"/>
      <c r="K7" s="346"/>
      <c r="L7" s="346"/>
      <c r="M7" s="346"/>
      <c r="N7" s="346"/>
      <c r="O7" s="346"/>
      <c r="P7" s="346"/>
      <c r="Q7" s="346"/>
      <c r="R7" s="358"/>
      <c r="S7" s="358"/>
      <c r="T7" s="358"/>
      <c r="U7" s="480"/>
      <c r="V7" s="480"/>
      <c r="W7" s="480"/>
      <c r="X7" s="23"/>
      <c r="Y7" s="23"/>
      <c r="Z7" s="23"/>
      <c r="AA7" s="23"/>
      <c r="AB7" s="23"/>
      <c r="AC7" s="23"/>
      <c r="AD7" s="23"/>
      <c r="AE7" s="23"/>
      <c r="AF7" s="23"/>
      <c r="AG7" s="23"/>
      <c r="AH7" s="23"/>
      <c r="AI7" s="23"/>
      <c r="AJ7" s="23"/>
      <c r="AK7" s="23"/>
    </row>
    <row r="8" spans="1:42" ht="15">
      <c r="A8" s="23"/>
      <c r="B8" s="23"/>
      <c r="C8" s="23"/>
      <c r="D8" s="23"/>
      <c r="E8" s="23"/>
      <c r="F8" s="23"/>
      <c r="G8" s="23"/>
      <c r="H8" s="346"/>
      <c r="I8" s="346"/>
      <c r="J8" s="346"/>
      <c r="K8" s="348" t="s">
        <v>266</v>
      </c>
      <c r="L8" s="346"/>
      <c r="M8" s="346"/>
      <c r="N8" s="346"/>
      <c r="O8" s="346"/>
      <c r="P8" s="346"/>
      <c r="Q8" s="346"/>
      <c r="R8" s="23"/>
      <c r="S8" s="23"/>
      <c r="T8" s="23"/>
      <c r="U8" s="23"/>
      <c r="V8" s="23"/>
      <c r="W8" s="23"/>
      <c r="X8" s="23"/>
      <c r="Y8" s="23"/>
      <c r="Z8" s="23"/>
      <c r="AA8" s="23"/>
      <c r="AB8" s="23"/>
      <c r="AC8" s="23"/>
      <c r="AD8" s="23"/>
      <c r="AE8" s="23"/>
      <c r="AF8" s="23"/>
      <c r="AG8" s="23"/>
      <c r="AH8" s="23"/>
      <c r="AI8" s="23"/>
      <c r="AJ8" s="23"/>
      <c r="AK8" s="23"/>
    </row>
    <row r="9" spans="1:42">
      <c r="A9" s="23"/>
      <c r="B9" s="23"/>
      <c r="C9" s="23"/>
      <c r="D9" s="23"/>
      <c r="E9" s="23"/>
      <c r="F9" s="23"/>
      <c r="G9" s="23"/>
      <c r="H9" s="23"/>
      <c r="I9" s="23"/>
      <c r="J9" s="23"/>
      <c r="K9" s="23"/>
      <c r="L9" s="22"/>
      <c r="M9" s="22"/>
      <c r="N9" s="23"/>
      <c r="O9" s="23"/>
      <c r="P9" s="23"/>
      <c r="Q9" s="23"/>
      <c r="R9" s="23"/>
      <c r="S9" s="23"/>
      <c r="T9" s="23"/>
      <c r="U9" s="23"/>
      <c r="V9" s="23"/>
      <c r="W9" s="23"/>
      <c r="X9" s="23"/>
      <c r="Y9" s="23"/>
      <c r="Z9" s="23"/>
      <c r="AA9" s="23"/>
      <c r="AB9" s="23"/>
      <c r="AC9" s="23"/>
      <c r="AD9" s="23"/>
      <c r="AE9" s="23"/>
      <c r="AF9" s="23"/>
      <c r="AG9" s="23"/>
      <c r="AH9" s="23"/>
      <c r="AI9" s="23"/>
      <c r="AJ9" s="23"/>
      <c r="AK9" s="23"/>
      <c r="AO9">
        <v>1</v>
      </c>
      <c r="AP9" s="23"/>
    </row>
    <row r="10" spans="1:42">
      <c r="A10" s="23"/>
      <c r="B10" s="23"/>
      <c r="C10" s="23"/>
      <c r="D10" s="23"/>
      <c r="E10" s="23"/>
      <c r="F10" s="23"/>
      <c r="G10" s="23"/>
      <c r="H10" s="200" t="s">
        <v>291</v>
      </c>
      <c r="I10" s="23"/>
      <c r="J10" s="23"/>
      <c r="K10" s="23"/>
      <c r="L10" s="22"/>
      <c r="M10" s="22"/>
      <c r="N10" s="481" t="s">
        <v>300</v>
      </c>
      <c r="O10" s="482"/>
      <c r="P10" s="482"/>
      <c r="Q10" s="23"/>
      <c r="R10" s="23"/>
      <c r="S10" s="23"/>
      <c r="T10" s="23"/>
      <c r="U10" s="23"/>
      <c r="V10" s="23"/>
      <c r="W10" s="23"/>
      <c r="X10" s="23"/>
      <c r="Y10" s="23"/>
      <c r="Z10" s="23"/>
      <c r="AA10" s="23"/>
      <c r="AB10" s="23"/>
      <c r="AC10" s="23"/>
      <c r="AD10" s="23"/>
      <c r="AE10" s="23"/>
      <c r="AF10" s="23"/>
      <c r="AG10" s="23"/>
      <c r="AH10" s="23"/>
      <c r="AI10" s="23"/>
      <c r="AJ10" s="23"/>
      <c r="AK10" s="23"/>
      <c r="AO10">
        <v>2</v>
      </c>
      <c r="AP10" s="23"/>
    </row>
    <row r="11" spans="1:42">
      <c r="A11" s="23"/>
      <c r="B11" s="23"/>
      <c r="C11" s="23"/>
      <c r="D11" s="23"/>
      <c r="E11" s="23"/>
      <c r="F11" s="198"/>
      <c r="G11" s="23"/>
      <c r="H11" s="23"/>
      <c r="I11" s="23"/>
      <c r="J11" s="23"/>
      <c r="K11" s="212" t="s">
        <v>290</v>
      </c>
      <c r="L11" s="22"/>
      <c r="M11" s="216"/>
      <c r="N11" s="212" t="s">
        <v>299</v>
      </c>
      <c r="O11" s="23"/>
      <c r="P11" s="204" t="s">
        <v>301</v>
      </c>
      <c r="Q11" s="23"/>
      <c r="R11" s="23"/>
      <c r="S11" s="23"/>
      <c r="T11" s="23"/>
      <c r="U11" s="23"/>
      <c r="V11" s="23"/>
      <c r="W11" s="23"/>
      <c r="X11" s="23"/>
      <c r="Y11" s="23"/>
      <c r="Z11" s="23"/>
      <c r="AA11" s="23"/>
      <c r="AB11" s="23"/>
      <c r="AC11" s="23"/>
      <c r="AD11" s="23"/>
      <c r="AE11" s="23"/>
      <c r="AF11" s="23"/>
      <c r="AG11" s="23"/>
      <c r="AH11" s="23"/>
      <c r="AI11" s="23"/>
      <c r="AJ11" s="23"/>
      <c r="AK11" s="23"/>
      <c r="AO11">
        <v>3</v>
      </c>
      <c r="AP11" s="23"/>
    </row>
    <row r="12" spans="1:42">
      <c r="A12" s="23"/>
      <c r="B12" s="23"/>
      <c r="C12" s="23"/>
      <c r="D12" s="23"/>
      <c r="E12" s="23"/>
      <c r="F12" s="23"/>
      <c r="G12" s="23"/>
      <c r="H12" s="23" t="s">
        <v>8</v>
      </c>
      <c r="I12" s="23"/>
      <c r="J12" s="23"/>
      <c r="K12" s="24"/>
      <c r="L12" s="22"/>
      <c r="M12" s="216"/>
      <c r="N12" s="361" t="str">
        <f>IF(K12&gt;0,boeken!O70,"-")</f>
        <v>-</v>
      </c>
      <c r="O12" s="23"/>
      <c r="P12" s="359">
        <f>boeken!R70</f>
        <v>7.5</v>
      </c>
      <c r="Q12" s="23"/>
      <c r="R12" s="23"/>
      <c r="S12" s="23"/>
      <c r="T12" s="23"/>
      <c r="U12" s="23"/>
      <c r="V12" s="23"/>
      <c r="W12" s="23"/>
      <c r="X12" s="23"/>
      <c r="Y12" s="23"/>
      <c r="Z12" s="23"/>
      <c r="AA12" s="23"/>
      <c r="AB12" s="23"/>
      <c r="AC12" s="23"/>
      <c r="AD12" s="23"/>
      <c r="AE12" s="23"/>
      <c r="AF12" s="23"/>
      <c r="AG12" s="23"/>
      <c r="AH12" s="23"/>
      <c r="AI12" s="23"/>
      <c r="AJ12" s="23"/>
      <c r="AK12" s="23"/>
      <c r="AO12">
        <v>4</v>
      </c>
      <c r="AP12" s="23"/>
    </row>
    <row r="13" spans="1:42">
      <c r="A13" s="23"/>
      <c r="B13" s="23"/>
      <c r="C13" s="23"/>
      <c r="D13" s="23"/>
      <c r="E13" s="23"/>
      <c r="F13" s="23"/>
      <c r="G13" s="23"/>
      <c r="H13" s="23" t="s">
        <v>32</v>
      </c>
      <c r="I13" s="23"/>
      <c r="J13" s="23"/>
      <c r="K13" s="22"/>
      <c r="L13" s="22"/>
      <c r="M13" s="216"/>
      <c r="N13" s="23"/>
      <c r="O13" s="23"/>
      <c r="P13" s="359"/>
      <c r="Q13" s="23"/>
      <c r="R13" s="23"/>
      <c r="S13" s="23"/>
      <c r="T13" s="23"/>
      <c r="U13" s="23"/>
      <c r="V13" s="23"/>
      <c r="W13" s="23"/>
      <c r="X13" s="23"/>
      <c r="Y13" s="23"/>
      <c r="Z13" s="23"/>
      <c r="AA13" s="23"/>
      <c r="AB13" s="23"/>
      <c r="AC13" s="23"/>
      <c r="AD13" s="23"/>
      <c r="AE13" s="23"/>
      <c r="AF13" s="23"/>
      <c r="AG13" s="23"/>
      <c r="AH13" s="23"/>
      <c r="AI13" s="23"/>
      <c r="AJ13" s="23"/>
      <c r="AK13" s="23"/>
      <c r="AO13">
        <v>5</v>
      </c>
      <c r="AP13" s="23"/>
    </row>
    <row r="14" spans="1:42">
      <c r="A14" s="23"/>
      <c r="B14" s="23"/>
      <c r="C14" s="23"/>
      <c r="D14" s="23"/>
      <c r="E14" s="23"/>
      <c r="F14" s="23"/>
      <c r="G14" s="23"/>
      <c r="H14" s="23"/>
      <c r="I14" s="23"/>
      <c r="J14" s="23"/>
      <c r="K14" s="23"/>
      <c r="L14" s="23"/>
      <c r="M14" s="216"/>
      <c r="N14" s="23"/>
      <c r="O14" s="23"/>
      <c r="P14" s="360"/>
      <c r="Q14" s="23"/>
      <c r="R14" s="23"/>
      <c r="S14" s="23"/>
      <c r="T14" s="23"/>
      <c r="U14" s="23"/>
      <c r="V14" s="23"/>
      <c r="W14" s="23"/>
      <c r="X14" s="23"/>
      <c r="Y14" s="23"/>
      <c r="Z14" s="23"/>
      <c r="AA14" s="23"/>
      <c r="AB14" s="23"/>
      <c r="AC14" s="23"/>
      <c r="AD14" s="23"/>
      <c r="AE14" s="23"/>
      <c r="AF14" s="23"/>
      <c r="AG14" s="23"/>
      <c r="AH14" s="23"/>
      <c r="AI14" s="23"/>
      <c r="AJ14" s="23"/>
      <c r="AK14" s="23"/>
      <c r="AO14">
        <v>6</v>
      </c>
      <c r="AP14" s="23"/>
    </row>
    <row r="15" spans="1:42">
      <c r="A15" s="23"/>
      <c r="B15" s="23"/>
      <c r="C15" s="23"/>
      <c r="D15" s="23"/>
      <c r="E15" s="23"/>
      <c r="F15" s="23"/>
      <c r="G15" s="23"/>
      <c r="H15" s="23"/>
      <c r="I15" s="23"/>
      <c r="J15" s="23"/>
      <c r="K15" s="23"/>
      <c r="L15" s="23"/>
      <c r="M15" s="216"/>
      <c r="N15" s="23"/>
      <c r="O15" s="23"/>
      <c r="P15" s="360"/>
      <c r="Q15" s="23"/>
      <c r="R15" s="23"/>
      <c r="S15" s="23"/>
      <c r="T15" s="23"/>
      <c r="U15" s="23"/>
      <c r="V15" s="23"/>
      <c r="W15" s="23"/>
      <c r="X15" s="23"/>
      <c r="Y15" s="23"/>
      <c r="Z15" s="23"/>
      <c r="AA15" s="23"/>
      <c r="AB15" s="23"/>
      <c r="AC15" s="23"/>
      <c r="AD15" s="23"/>
      <c r="AE15" s="23"/>
      <c r="AF15" s="23"/>
      <c r="AG15" s="23"/>
      <c r="AH15" s="23"/>
      <c r="AI15" s="23"/>
      <c r="AJ15" s="23"/>
      <c r="AK15" s="23"/>
      <c r="AP15" s="23"/>
    </row>
    <row r="16" spans="1:42">
      <c r="A16" s="23"/>
      <c r="B16" s="23"/>
      <c r="C16" s="23"/>
      <c r="D16" s="23"/>
      <c r="E16" s="23"/>
      <c r="F16" s="23"/>
      <c r="G16" s="23"/>
      <c r="H16" s="23"/>
      <c r="I16" s="23"/>
      <c r="J16" s="23"/>
      <c r="K16" s="23"/>
      <c r="L16" s="23"/>
      <c r="M16" s="216"/>
      <c r="N16" s="23"/>
      <c r="O16" s="23"/>
      <c r="P16" s="360"/>
      <c r="Q16" s="23"/>
      <c r="R16" s="23"/>
      <c r="S16" s="23"/>
      <c r="T16" s="23"/>
      <c r="U16" s="23"/>
      <c r="V16" s="23"/>
      <c r="W16" s="23"/>
      <c r="X16" s="23"/>
      <c r="Y16" s="23"/>
      <c r="Z16" s="23"/>
      <c r="AA16" s="23"/>
      <c r="AB16" s="23"/>
      <c r="AC16" s="23"/>
      <c r="AD16" s="23"/>
      <c r="AE16" s="23"/>
      <c r="AF16" s="23"/>
      <c r="AG16" s="23"/>
      <c r="AH16" s="23"/>
      <c r="AI16" s="23"/>
      <c r="AJ16" s="23"/>
      <c r="AK16" s="23"/>
      <c r="AO16" s="2" t="s">
        <v>295</v>
      </c>
      <c r="AP16" s="23"/>
    </row>
    <row r="17" spans="1:42">
      <c r="A17" s="23"/>
      <c r="B17" s="23"/>
      <c r="C17" s="23"/>
      <c r="D17" s="23"/>
      <c r="E17" s="23"/>
      <c r="F17" s="23"/>
      <c r="G17" s="23"/>
      <c r="H17" s="23"/>
      <c r="I17" s="23"/>
      <c r="J17" s="23"/>
      <c r="K17" s="23"/>
      <c r="L17" s="22"/>
      <c r="M17" s="216"/>
      <c r="N17" s="23"/>
      <c r="O17" s="23"/>
      <c r="P17" s="360"/>
      <c r="Q17" s="23"/>
      <c r="R17" s="23"/>
      <c r="S17" s="23"/>
      <c r="T17" s="23"/>
      <c r="U17" s="23"/>
      <c r="V17" s="23"/>
      <c r="W17" s="23"/>
      <c r="X17" s="23"/>
      <c r="Y17" s="23"/>
      <c r="Z17" s="23"/>
      <c r="AA17" s="23"/>
      <c r="AB17" s="23"/>
      <c r="AC17" s="23"/>
      <c r="AD17" s="23"/>
      <c r="AE17" s="23"/>
      <c r="AF17" s="23"/>
      <c r="AG17" s="23"/>
      <c r="AH17" s="23"/>
      <c r="AI17" s="23"/>
      <c r="AJ17" s="23"/>
      <c r="AK17" s="23"/>
      <c r="AO17" s="2" t="s">
        <v>296</v>
      </c>
      <c r="AP17" s="23"/>
    </row>
    <row r="18" spans="1:42">
      <c r="A18" s="23"/>
      <c r="B18" s="23"/>
      <c r="C18" s="23"/>
      <c r="D18" s="23"/>
      <c r="E18" s="23"/>
      <c r="F18" s="23"/>
      <c r="G18" s="23"/>
      <c r="H18" s="23"/>
      <c r="I18" s="23"/>
      <c r="J18" s="23"/>
      <c r="K18" s="23"/>
      <c r="L18" s="22"/>
      <c r="M18" s="216"/>
      <c r="N18" s="23"/>
      <c r="O18" s="23"/>
      <c r="P18" s="360"/>
      <c r="Q18" s="23"/>
      <c r="R18" s="23"/>
      <c r="S18" s="23"/>
      <c r="T18" s="23"/>
      <c r="U18" s="23"/>
      <c r="V18" s="23"/>
      <c r="W18" s="23"/>
      <c r="X18" s="23"/>
      <c r="Y18" s="23"/>
      <c r="Z18" s="23"/>
      <c r="AA18" s="23"/>
      <c r="AB18" s="23"/>
      <c r="AC18" s="23"/>
      <c r="AD18" s="23"/>
      <c r="AE18" s="23"/>
      <c r="AF18" s="23"/>
      <c r="AG18" s="23"/>
      <c r="AH18" s="23"/>
      <c r="AI18" s="23"/>
      <c r="AJ18" s="23"/>
      <c r="AK18" s="23"/>
      <c r="AO18" s="23"/>
      <c r="AP18" s="23"/>
    </row>
    <row r="19" spans="1:42">
      <c r="A19" s="23"/>
      <c r="B19" s="23"/>
      <c r="C19" s="23"/>
      <c r="D19" s="23"/>
      <c r="E19" s="23"/>
      <c r="F19" s="23"/>
      <c r="G19" s="23"/>
      <c r="H19" s="23"/>
      <c r="I19" s="23"/>
      <c r="J19" s="23"/>
      <c r="K19" s="23"/>
      <c r="L19" s="22"/>
      <c r="M19" s="216"/>
      <c r="N19" s="23"/>
      <c r="O19" s="23"/>
      <c r="P19" s="360"/>
      <c r="Q19" s="23"/>
      <c r="R19" s="23"/>
      <c r="S19" s="23"/>
      <c r="T19" s="23"/>
      <c r="U19" s="23"/>
      <c r="V19" s="23"/>
      <c r="W19" s="23"/>
      <c r="X19" s="23"/>
      <c r="Y19" s="23"/>
      <c r="Z19" s="23"/>
      <c r="AA19" s="23"/>
      <c r="AB19" s="23"/>
      <c r="AC19" s="23"/>
      <c r="AD19" s="23"/>
      <c r="AE19" s="23"/>
      <c r="AF19" s="23"/>
      <c r="AG19" s="23"/>
      <c r="AH19" s="23"/>
      <c r="AI19" s="23"/>
      <c r="AJ19" s="23"/>
      <c r="AK19" s="23"/>
      <c r="AO19" s="23"/>
      <c r="AP19" s="23"/>
    </row>
    <row r="20" spans="1:42" ht="15">
      <c r="A20" s="23"/>
      <c r="B20" s="23"/>
      <c r="C20" s="23"/>
      <c r="D20" s="23"/>
      <c r="E20" s="23"/>
      <c r="F20" s="23"/>
      <c r="G20" s="23"/>
      <c r="H20" s="23"/>
      <c r="I20" s="23"/>
      <c r="J20" s="23"/>
      <c r="K20" s="23"/>
      <c r="L20" s="22"/>
      <c r="M20" s="216"/>
      <c r="N20" s="23"/>
      <c r="O20" s="23"/>
      <c r="P20" s="360"/>
      <c r="Q20" s="23"/>
      <c r="R20" s="23"/>
      <c r="S20" s="23"/>
      <c r="T20" s="23"/>
      <c r="U20" s="23"/>
      <c r="V20" s="23"/>
      <c r="W20" s="23"/>
      <c r="X20" s="23"/>
      <c r="Y20" s="23"/>
      <c r="Z20" s="23"/>
      <c r="AA20" s="23"/>
      <c r="AB20" s="23"/>
      <c r="AC20" s="23"/>
      <c r="AD20" s="23"/>
      <c r="AE20" s="23"/>
      <c r="AF20" s="23"/>
      <c r="AG20" s="23"/>
      <c r="AH20" s="23"/>
      <c r="AI20" s="23"/>
      <c r="AJ20" s="23"/>
      <c r="AK20" s="23"/>
      <c r="AO20" s="325" t="s">
        <v>303</v>
      </c>
      <c r="AP20" s="23"/>
    </row>
    <row r="21" spans="1:42">
      <c r="A21" s="23"/>
      <c r="B21" s="23"/>
      <c r="C21" s="23"/>
      <c r="D21" s="23"/>
      <c r="E21" s="23"/>
      <c r="F21" s="23"/>
      <c r="G21" s="23"/>
      <c r="H21" s="23"/>
      <c r="I21" s="23"/>
      <c r="J21" s="23"/>
      <c r="K21" s="23"/>
      <c r="L21" s="22"/>
      <c r="M21" s="216"/>
      <c r="N21" s="23"/>
      <c r="O21" s="23"/>
      <c r="P21" s="360"/>
      <c r="Q21" s="23"/>
      <c r="R21" s="23"/>
      <c r="S21" s="23"/>
      <c r="T21" s="23"/>
      <c r="U21" s="23"/>
      <c r="V21" s="23"/>
      <c r="W21" s="23"/>
      <c r="X21" s="23"/>
      <c r="Y21" s="23"/>
      <c r="Z21" s="23"/>
      <c r="AA21" s="23"/>
      <c r="AB21" s="23"/>
      <c r="AC21" s="23"/>
      <c r="AD21" s="23"/>
      <c r="AE21" s="23"/>
      <c r="AF21" s="23"/>
      <c r="AG21" s="23"/>
      <c r="AH21" s="23"/>
      <c r="AI21" s="23"/>
      <c r="AJ21" s="23"/>
      <c r="AK21" s="23"/>
    </row>
    <row r="22" spans="1:42">
      <c r="A22" s="23"/>
      <c r="B22" s="23"/>
      <c r="C22" s="23"/>
      <c r="D22" s="23"/>
      <c r="E22" s="23"/>
      <c r="F22" s="23"/>
      <c r="G22" s="23"/>
      <c r="H22" s="23"/>
      <c r="I22" s="23"/>
      <c r="J22" s="23"/>
      <c r="K22" s="212" t="s">
        <v>290</v>
      </c>
      <c r="L22" s="22"/>
      <c r="M22" s="216"/>
      <c r="N22" s="23"/>
      <c r="O22" s="23"/>
      <c r="P22" s="359"/>
      <c r="Q22" s="23"/>
      <c r="R22" s="23"/>
      <c r="S22" s="23"/>
      <c r="T22" s="23"/>
      <c r="U22" s="23"/>
      <c r="V22" s="23"/>
      <c r="W22" s="23"/>
      <c r="X22" s="23"/>
      <c r="Y22" s="23"/>
      <c r="Z22" s="23"/>
      <c r="AA22" s="23"/>
      <c r="AB22" s="23"/>
      <c r="AC22" s="23"/>
      <c r="AD22" s="23"/>
      <c r="AE22" s="23"/>
      <c r="AF22" s="23"/>
      <c r="AG22" s="23"/>
      <c r="AH22" s="23"/>
      <c r="AI22" s="23"/>
      <c r="AJ22" s="23"/>
      <c r="AK22" s="23"/>
    </row>
    <row r="23" spans="1:42">
      <c r="A23" s="23"/>
      <c r="B23" s="23"/>
      <c r="C23" s="23"/>
      <c r="D23" s="23"/>
      <c r="E23" s="23"/>
      <c r="F23" s="23"/>
      <c r="G23" s="23"/>
      <c r="H23" s="198" t="s">
        <v>289</v>
      </c>
      <c r="I23" s="23"/>
      <c r="J23" s="23"/>
      <c r="K23" s="24"/>
      <c r="L23" s="22"/>
      <c r="M23" s="216"/>
      <c r="N23" s="361" t="str">
        <f>IF(K23&gt;0,K23*P23*boeken!N42,"-")</f>
        <v>-</v>
      </c>
      <c r="O23" s="23"/>
      <c r="P23" s="359">
        <f>boeken!R72</f>
        <v>12.5</v>
      </c>
      <c r="Q23" s="23"/>
      <c r="R23" s="23"/>
      <c r="S23" s="23"/>
      <c r="T23" s="23"/>
      <c r="U23" s="23"/>
      <c r="V23" s="23"/>
      <c r="W23" s="23"/>
      <c r="X23" s="23"/>
      <c r="Y23" s="23"/>
      <c r="Z23" s="23"/>
      <c r="AA23" s="23"/>
      <c r="AB23" s="23"/>
      <c r="AC23" s="23"/>
      <c r="AD23" s="23"/>
      <c r="AE23" s="23"/>
      <c r="AF23" s="23"/>
      <c r="AG23" s="23"/>
      <c r="AH23" s="23"/>
      <c r="AI23" s="23"/>
      <c r="AJ23" s="23"/>
      <c r="AK23" s="23"/>
    </row>
    <row r="24" spans="1:42">
      <c r="A24" s="23"/>
      <c r="B24" s="23"/>
      <c r="C24" s="23"/>
      <c r="D24" s="23"/>
      <c r="E24" s="23"/>
      <c r="F24" s="23"/>
      <c r="G24" s="23"/>
      <c r="H24" s="23" t="s">
        <v>32</v>
      </c>
      <c r="I24" s="23"/>
      <c r="J24" s="23"/>
      <c r="K24" s="22"/>
      <c r="L24" s="22"/>
      <c r="M24" s="216"/>
      <c r="N24" s="23"/>
      <c r="O24" s="23"/>
      <c r="P24" s="359"/>
      <c r="Q24" s="23"/>
      <c r="R24" s="23"/>
      <c r="S24" s="23"/>
      <c r="T24" s="23"/>
      <c r="U24" s="23"/>
      <c r="V24" s="23"/>
      <c r="W24" s="23"/>
      <c r="X24" s="23"/>
      <c r="Y24" s="23"/>
      <c r="Z24" s="23"/>
      <c r="AA24" s="23"/>
      <c r="AB24" s="23"/>
      <c r="AC24" s="23"/>
      <c r="AD24" s="23"/>
      <c r="AE24" s="23"/>
      <c r="AF24" s="23"/>
      <c r="AG24" s="23"/>
      <c r="AH24" s="23"/>
      <c r="AI24" s="23"/>
      <c r="AJ24" s="23"/>
      <c r="AK24" s="23"/>
    </row>
    <row r="25" spans="1:42">
      <c r="A25" s="23"/>
      <c r="B25" s="23"/>
      <c r="C25" s="23"/>
      <c r="D25" s="23"/>
      <c r="E25" s="23"/>
      <c r="F25" s="23"/>
      <c r="G25" s="23"/>
      <c r="H25" s="23"/>
      <c r="I25" s="23"/>
      <c r="J25" s="23"/>
      <c r="K25" s="23"/>
      <c r="L25" s="22"/>
      <c r="M25" s="216"/>
      <c r="N25" s="23"/>
      <c r="O25" s="23"/>
      <c r="P25" s="360"/>
      <c r="Q25" s="23"/>
      <c r="R25" s="23"/>
      <c r="S25" s="23"/>
      <c r="T25" s="23"/>
      <c r="U25" s="23"/>
      <c r="V25" s="23"/>
      <c r="W25" s="23"/>
      <c r="X25" s="23"/>
      <c r="Y25" s="23"/>
      <c r="Z25" s="23"/>
      <c r="AA25" s="23"/>
      <c r="AB25" s="23"/>
      <c r="AC25" s="23"/>
      <c r="AD25" s="23"/>
      <c r="AE25" s="23"/>
      <c r="AF25" s="23"/>
      <c r="AG25" s="23"/>
      <c r="AH25" s="23"/>
      <c r="AI25" s="23"/>
      <c r="AJ25" s="23"/>
      <c r="AK25" s="23"/>
    </row>
    <row r="26" spans="1:42">
      <c r="A26" s="23"/>
      <c r="B26" s="23"/>
      <c r="C26" s="23"/>
      <c r="D26" s="23"/>
      <c r="E26" s="23"/>
      <c r="F26" s="23"/>
      <c r="G26" s="23"/>
      <c r="H26" s="23"/>
      <c r="I26" s="23"/>
      <c r="J26" s="23"/>
      <c r="K26" s="23"/>
      <c r="L26" s="22"/>
      <c r="M26" s="216"/>
      <c r="N26" s="23"/>
      <c r="O26" s="23"/>
      <c r="P26" s="360"/>
      <c r="Q26" s="23"/>
      <c r="R26" s="23"/>
      <c r="S26" s="23"/>
      <c r="T26" s="23"/>
      <c r="U26" s="23"/>
      <c r="V26" s="23"/>
      <c r="W26" s="23"/>
      <c r="X26" s="23"/>
      <c r="Y26" s="23"/>
      <c r="Z26" s="23"/>
      <c r="AA26" s="23"/>
      <c r="AB26" s="23"/>
      <c r="AC26" s="23"/>
      <c r="AD26" s="23"/>
      <c r="AE26" s="23"/>
      <c r="AF26" s="23"/>
      <c r="AG26" s="23"/>
      <c r="AH26" s="23"/>
      <c r="AI26" s="23"/>
      <c r="AJ26" s="23"/>
      <c r="AK26" s="23"/>
    </row>
    <row r="27" spans="1:42">
      <c r="A27" s="23"/>
      <c r="B27" s="23"/>
      <c r="C27" s="23"/>
      <c r="D27" s="23"/>
      <c r="E27" s="23"/>
      <c r="F27" s="23"/>
      <c r="G27" s="23"/>
      <c r="H27" s="23"/>
      <c r="I27" s="23"/>
      <c r="J27" s="23"/>
      <c r="K27" s="23"/>
      <c r="L27" s="22"/>
      <c r="M27" s="216"/>
      <c r="N27" s="23"/>
      <c r="O27" s="23"/>
      <c r="P27" s="360"/>
      <c r="Q27" s="23"/>
      <c r="R27" s="23"/>
      <c r="S27" s="23"/>
      <c r="T27" s="23"/>
      <c r="U27" s="23"/>
      <c r="V27" s="23"/>
      <c r="W27" s="23"/>
      <c r="X27" s="23"/>
      <c r="Y27" s="23"/>
      <c r="Z27" s="23"/>
      <c r="AA27" s="23"/>
      <c r="AB27" s="23"/>
      <c r="AC27" s="23"/>
      <c r="AD27" s="23"/>
      <c r="AE27" s="23"/>
      <c r="AF27" s="23"/>
      <c r="AG27" s="23"/>
      <c r="AH27" s="23"/>
      <c r="AI27" s="23"/>
      <c r="AJ27" s="23"/>
      <c r="AK27" s="23"/>
    </row>
    <row r="28" spans="1:42">
      <c r="A28" s="23"/>
      <c r="B28" s="23"/>
      <c r="C28" s="23"/>
      <c r="D28" s="23"/>
      <c r="E28" s="23"/>
      <c r="F28" s="23"/>
      <c r="G28" s="23"/>
      <c r="H28" s="23"/>
      <c r="I28" s="23"/>
      <c r="J28" s="23"/>
      <c r="K28" s="23"/>
      <c r="L28" s="22"/>
      <c r="M28" s="216"/>
      <c r="N28" s="23"/>
      <c r="O28" s="23"/>
      <c r="P28" s="360"/>
      <c r="Q28" s="23"/>
      <c r="R28" s="23"/>
      <c r="S28" s="23"/>
      <c r="T28" s="23"/>
      <c r="U28" s="23"/>
      <c r="V28" s="23"/>
      <c r="W28" s="23"/>
      <c r="X28" s="23"/>
      <c r="Y28" s="23"/>
      <c r="Z28" s="23"/>
      <c r="AA28" s="23"/>
      <c r="AB28" s="23"/>
      <c r="AC28" s="23"/>
      <c r="AD28" s="23"/>
      <c r="AE28" s="23"/>
      <c r="AF28" s="23"/>
      <c r="AG28" s="23"/>
      <c r="AH28" s="23"/>
      <c r="AI28" s="23"/>
      <c r="AJ28" s="23"/>
      <c r="AK28" s="23"/>
    </row>
    <row r="29" spans="1:42">
      <c r="A29" s="23"/>
      <c r="B29" s="23"/>
      <c r="C29" s="23"/>
      <c r="D29" s="23"/>
      <c r="E29" s="23"/>
      <c r="F29" s="23"/>
      <c r="G29" s="23"/>
      <c r="H29" s="23"/>
      <c r="I29" s="23"/>
      <c r="J29" s="23"/>
      <c r="K29" s="23"/>
      <c r="L29" s="22"/>
      <c r="M29" s="216"/>
      <c r="N29" s="23"/>
      <c r="O29" s="23"/>
      <c r="P29" s="360"/>
      <c r="Q29" s="23"/>
      <c r="R29" s="23"/>
      <c r="S29" s="23"/>
      <c r="T29" s="23"/>
      <c r="U29" s="23"/>
      <c r="V29" s="23"/>
      <c r="W29" s="23"/>
      <c r="X29" s="23"/>
      <c r="Y29" s="23"/>
      <c r="Z29" s="23"/>
      <c r="AA29" s="23"/>
      <c r="AB29" s="23"/>
      <c r="AC29" s="23"/>
      <c r="AD29" s="23"/>
      <c r="AE29" s="23"/>
      <c r="AF29" s="23"/>
      <c r="AG29" s="23"/>
      <c r="AH29" s="23"/>
      <c r="AI29" s="23"/>
      <c r="AJ29" s="23"/>
      <c r="AK29" s="23"/>
    </row>
    <row r="30" spans="1:42">
      <c r="A30" s="23"/>
      <c r="B30" s="23"/>
      <c r="C30" s="23"/>
      <c r="D30" s="23"/>
      <c r="E30" s="23"/>
      <c r="F30" s="23"/>
      <c r="G30" s="23"/>
      <c r="H30" s="23"/>
      <c r="I30" s="23"/>
      <c r="J30" s="23"/>
      <c r="K30" s="23"/>
      <c r="L30" s="22"/>
      <c r="M30" s="216"/>
      <c r="N30" s="23"/>
      <c r="O30" s="23"/>
      <c r="P30" s="360"/>
      <c r="Q30" s="23"/>
      <c r="R30" s="23"/>
      <c r="S30" s="23"/>
      <c r="T30" s="23"/>
      <c r="U30" s="23"/>
      <c r="V30" s="23"/>
      <c r="W30" s="23"/>
      <c r="X30" s="23"/>
      <c r="Y30" s="23"/>
      <c r="Z30" s="23"/>
      <c r="AA30" s="23"/>
      <c r="AB30" s="23"/>
      <c r="AC30" s="23"/>
      <c r="AD30" s="23"/>
      <c r="AE30" s="23"/>
      <c r="AF30" s="23"/>
      <c r="AG30" s="23"/>
      <c r="AH30" s="23"/>
      <c r="AI30" s="23"/>
      <c r="AJ30" s="23"/>
      <c r="AK30" s="23"/>
    </row>
    <row r="31" spans="1:42">
      <c r="A31" s="23"/>
      <c r="B31" s="23"/>
      <c r="C31" s="23"/>
      <c r="D31" s="23"/>
      <c r="E31" s="23"/>
      <c r="F31" s="23"/>
      <c r="G31" s="23"/>
      <c r="H31" s="23"/>
      <c r="I31" s="23"/>
      <c r="J31" s="23"/>
      <c r="K31" s="212" t="s">
        <v>290</v>
      </c>
      <c r="L31" s="22"/>
      <c r="M31" s="216"/>
      <c r="N31" s="23"/>
      <c r="O31" s="23"/>
      <c r="P31" s="360"/>
      <c r="Q31" s="23"/>
      <c r="R31" s="23"/>
      <c r="S31" s="23"/>
      <c r="T31" s="23"/>
      <c r="U31" s="23"/>
      <c r="V31" s="23"/>
      <c r="W31" s="23"/>
      <c r="X31" s="23"/>
      <c r="Y31" s="23"/>
      <c r="Z31" s="23"/>
      <c r="AA31" s="23"/>
      <c r="AB31" s="23"/>
      <c r="AC31" s="23"/>
      <c r="AD31" s="23"/>
      <c r="AE31" s="23"/>
      <c r="AF31" s="23"/>
      <c r="AG31" s="23"/>
      <c r="AH31" s="23"/>
      <c r="AI31" s="23"/>
      <c r="AJ31" s="23"/>
      <c r="AK31" s="23"/>
    </row>
    <row r="32" spans="1:42">
      <c r="A32" s="23"/>
      <c r="B32" s="23"/>
      <c r="C32" s="23"/>
      <c r="D32" s="23"/>
      <c r="E32" s="23"/>
      <c r="F32" s="23"/>
      <c r="G32" s="23"/>
      <c r="H32" s="198" t="s">
        <v>464</v>
      </c>
      <c r="I32" s="23"/>
      <c r="J32" s="23"/>
      <c r="K32" s="24"/>
      <c r="L32" s="22"/>
      <c r="M32" s="216"/>
      <c r="N32" s="361" t="str">
        <f>IF(K32&gt;0,K32*P32*boeken!N42,"-")</f>
        <v>-</v>
      </c>
      <c r="O32" s="23"/>
      <c r="P32" s="359">
        <f>boeken!R74</f>
        <v>7.5</v>
      </c>
      <c r="Q32" s="23"/>
      <c r="R32" s="23"/>
      <c r="S32" s="23"/>
      <c r="T32" s="23"/>
      <c r="U32" s="23"/>
      <c r="V32" s="23"/>
      <c r="W32" s="23"/>
      <c r="X32" s="23"/>
      <c r="Y32" s="23"/>
      <c r="Z32" s="23"/>
      <c r="AA32" s="23"/>
      <c r="AB32" s="23"/>
      <c r="AC32" s="23"/>
      <c r="AD32" s="23"/>
      <c r="AE32" s="23"/>
      <c r="AF32" s="23"/>
      <c r="AG32" s="23"/>
      <c r="AH32" s="23"/>
      <c r="AI32" s="23"/>
      <c r="AJ32" s="23"/>
      <c r="AK32" s="23"/>
    </row>
    <row r="33" spans="1:37">
      <c r="A33" s="23"/>
      <c r="B33" s="23"/>
      <c r="C33" s="23"/>
      <c r="D33" s="23"/>
      <c r="E33" s="23"/>
      <c r="F33" s="23"/>
      <c r="G33" s="23"/>
      <c r="H33" s="23" t="s">
        <v>32</v>
      </c>
      <c r="I33" s="23"/>
      <c r="J33" s="23"/>
      <c r="K33" s="22"/>
      <c r="L33" s="22"/>
      <c r="M33" s="216"/>
      <c r="N33" s="23"/>
      <c r="O33" s="23"/>
      <c r="P33" s="359"/>
      <c r="Q33" s="23"/>
      <c r="R33" s="23"/>
      <c r="S33" s="23"/>
      <c r="T33" s="23"/>
      <c r="U33" s="23"/>
      <c r="V33" s="23"/>
      <c r="W33" s="23"/>
      <c r="X33" s="23"/>
      <c r="Y33" s="23"/>
      <c r="Z33" s="23"/>
      <c r="AA33" s="23"/>
      <c r="AB33" s="23"/>
      <c r="AC33" s="23"/>
      <c r="AD33" s="23"/>
      <c r="AE33" s="23"/>
      <c r="AF33" s="23"/>
      <c r="AG33" s="23"/>
      <c r="AH33" s="23"/>
      <c r="AI33" s="23"/>
      <c r="AJ33" s="23"/>
      <c r="AK33" s="23"/>
    </row>
    <row r="34" spans="1:37">
      <c r="A34" s="23"/>
      <c r="B34" s="23"/>
      <c r="C34" s="23"/>
      <c r="D34" s="23"/>
      <c r="E34" s="23"/>
      <c r="F34" s="23"/>
      <c r="G34" s="23"/>
      <c r="H34" s="238" t="s">
        <v>465</v>
      </c>
      <c r="I34" s="23"/>
      <c r="J34" s="23"/>
      <c r="K34" s="23"/>
      <c r="L34" s="22"/>
      <c r="M34" s="216"/>
      <c r="N34" s="23"/>
      <c r="O34" s="23"/>
      <c r="P34" s="360"/>
      <c r="Q34" s="23"/>
      <c r="R34" s="23"/>
      <c r="S34" s="23"/>
      <c r="T34" s="23"/>
      <c r="U34" s="23"/>
      <c r="V34" s="23"/>
      <c r="W34" s="23"/>
      <c r="X34" s="23"/>
      <c r="Y34" s="23"/>
      <c r="Z34" s="23"/>
      <c r="AA34" s="23"/>
      <c r="AB34" s="23"/>
      <c r="AC34" s="23"/>
      <c r="AD34" s="23"/>
      <c r="AE34" s="23"/>
      <c r="AF34" s="23"/>
      <c r="AG34" s="23"/>
      <c r="AH34" s="23"/>
      <c r="AI34" s="23"/>
      <c r="AJ34" s="23"/>
      <c r="AK34" s="23"/>
    </row>
    <row r="35" spans="1:37">
      <c r="A35" s="23"/>
      <c r="B35" s="23"/>
      <c r="C35" s="23"/>
      <c r="D35" s="23"/>
      <c r="E35" s="23"/>
      <c r="F35" s="23"/>
      <c r="G35" s="23"/>
      <c r="H35" s="23"/>
      <c r="I35" s="23"/>
      <c r="J35" s="23"/>
      <c r="K35" s="23"/>
      <c r="L35" s="22"/>
      <c r="M35" s="216"/>
      <c r="N35" s="23"/>
      <c r="O35" s="23"/>
      <c r="P35" s="360"/>
      <c r="Q35" s="23"/>
      <c r="R35" s="23"/>
      <c r="S35" s="23"/>
      <c r="T35" s="23"/>
      <c r="U35" s="23"/>
      <c r="V35" s="23"/>
      <c r="W35" s="23"/>
      <c r="X35" s="23"/>
      <c r="Y35" s="23"/>
      <c r="Z35" s="23"/>
      <c r="AA35" s="23"/>
      <c r="AB35" s="23"/>
      <c r="AC35" s="23"/>
      <c r="AD35" s="23"/>
      <c r="AE35" s="23"/>
      <c r="AF35" s="23"/>
      <c r="AG35" s="23"/>
      <c r="AH35" s="23"/>
      <c r="AI35" s="23"/>
      <c r="AJ35" s="23"/>
      <c r="AK35" s="23"/>
    </row>
    <row r="36" spans="1:37">
      <c r="A36" s="23"/>
      <c r="B36" s="23"/>
      <c r="C36" s="23"/>
      <c r="D36" s="23"/>
      <c r="E36" s="23"/>
      <c r="F36" s="23"/>
      <c r="G36" s="23"/>
      <c r="H36" s="23"/>
      <c r="I36" s="23"/>
      <c r="J36" s="23"/>
      <c r="K36" s="23"/>
      <c r="L36" s="22"/>
      <c r="M36" s="216"/>
      <c r="N36" s="23"/>
      <c r="O36" s="23"/>
      <c r="P36" s="360"/>
      <c r="Q36" s="23"/>
      <c r="R36" s="23"/>
      <c r="S36" s="23"/>
      <c r="T36" s="23"/>
      <c r="U36" s="23"/>
      <c r="V36" s="23"/>
      <c r="W36" s="23"/>
      <c r="X36" s="23"/>
      <c r="Y36" s="23"/>
      <c r="Z36" s="23"/>
      <c r="AA36" s="23"/>
      <c r="AB36" s="23"/>
      <c r="AC36" s="23"/>
      <c r="AD36" s="23"/>
      <c r="AE36" s="23"/>
      <c r="AF36" s="23"/>
      <c r="AG36" s="23"/>
      <c r="AH36" s="23"/>
      <c r="AI36" s="23"/>
      <c r="AJ36" s="23"/>
      <c r="AK36" s="23"/>
    </row>
    <row r="37" spans="1:37">
      <c r="A37" s="23"/>
      <c r="B37" s="23"/>
      <c r="C37" s="23"/>
      <c r="D37" s="23"/>
      <c r="E37" s="23"/>
      <c r="F37" s="23"/>
      <c r="G37" s="23"/>
      <c r="H37" s="23"/>
      <c r="I37" s="23"/>
      <c r="J37" s="23"/>
      <c r="K37" s="23"/>
      <c r="L37" s="22"/>
      <c r="M37" s="216"/>
      <c r="N37" s="23"/>
      <c r="O37" s="23"/>
      <c r="P37" s="360"/>
      <c r="Q37" s="23"/>
      <c r="R37" s="23"/>
      <c r="S37" s="23"/>
      <c r="T37" s="23"/>
      <c r="U37" s="23"/>
      <c r="V37" s="23"/>
      <c r="W37" s="23"/>
      <c r="X37" s="23"/>
      <c r="Y37" s="23"/>
      <c r="Z37" s="23"/>
      <c r="AA37" s="23"/>
      <c r="AB37" s="23"/>
      <c r="AC37" s="23"/>
      <c r="AD37" s="23"/>
      <c r="AE37" s="23"/>
      <c r="AF37" s="23"/>
      <c r="AG37" s="23"/>
      <c r="AH37" s="23"/>
      <c r="AI37" s="23"/>
      <c r="AJ37" s="23"/>
      <c r="AK37" s="23"/>
    </row>
    <row r="38" spans="1:37">
      <c r="A38" s="23"/>
      <c r="B38" s="23"/>
      <c r="C38" s="23"/>
      <c r="D38" s="23"/>
      <c r="E38" s="23"/>
      <c r="F38" s="23"/>
      <c r="G38" s="23"/>
      <c r="H38" s="23"/>
      <c r="I38" s="23"/>
      <c r="J38" s="23"/>
      <c r="K38" s="23"/>
      <c r="L38" s="22"/>
      <c r="M38" s="216"/>
      <c r="N38" s="23"/>
      <c r="O38" s="23"/>
      <c r="P38" s="360"/>
      <c r="Q38" s="23"/>
      <c r="R38" s="23"/>
      <c r="S38" s="23"/>
      <c r="T38" s="23"/>
      <c r="U38" s="23"/>
      <c r="V38" s="23"/>
      <c r="W38" s="23"/>
      <c r="X38" s="23"/>
      <c r="Y38" s="23"/>
      <c r="Z38" s="23"/>
      <c r="AA38" s="23"/>
      <c r="AB38" s="23"/>
      <c r="AC38" s="23"/>
      <c r="AD38" s="23"/>
      <c r="AE38" s="23"/>
      <c r="AF38" s="23"/>
      <c r="AG38" s="23"/>
      <c r="AH38" s="23"/>
      <c r="AI38" s="23"/>
      <c r="AJ38" s="23"/>
      <c r="AK38" s="23"/>
    </row>
    <row r="39" spans="1:37">
      <c r="A39" s="23"/>
      <c r="B39" s="23"/>
      <c r="C39" s="23"/>
      <c r="D39" s="23"/>
      <c r="E39" s="23"/>
      <c r="F39" s="23"/>
      <c r="G39" s="23"/>
      <c r="H39" s="23"/>
      <c r="I39" s="23"/>
      <c r="J39" s="23"/>
      <c r="K39" s="23"/>
      <c r="L39" s="22"/>
      <c r="M39" s="216"/>
      <c r="N39" s="23"/>
      <c r="O39" s="23"/>
      <c r="P39" s="360"/>
      <c r="Q39" s="23"/>
      <c r="R39" s="23"/>
      <c r="S39" s="23"/>
      <c r="T39" s="23"/>
      <c r="U39" s="23"/>
      <c r="V39" s="23"/>
      <c r="W39" s="23"/>
      <c r="X39" s="23"/>
      <c r="Y39" s="23"/>
      <c r="Z39" s="23"/>
      <c r="AA39" s="23"/>
      <c r="AB39" s="23"/>
      <c r="AC39" s="23"/>
      <c r="AD39" s="23"/>
      <c r="AE39" s="23"/>
      <c r="AF39" s="23"/>
      <c r="AG39" s="23"/>
      <c r="AH39" s="23"/>
      <c r="AI39" s="23"/>
      <c r="AJ39" s="23"/>
      <c r="AK39" s="23"/>
    </row>
    <row r="40" spans="1:37">
      <c r="A40" s="23"/>
      <c r="B40" s="23"/>
      <c r="C40" s="23"/>
      <c r="D40" s="23"/>
      <c r="E40" s="23"/>
      <c r="F40" s="23"/>
      <c r="G40" s="23"/>
      <c r="H40" s="23"/>
      <c r="I40" s="23"/>
      <c r="J40" s="23"/>
      <c r="K40" s="23"/>
      <c r="L40" s="22"/>
      <c r="M40" s="216"/>
      <c r="N40" s="23"/>
      <c r="O40" s="23"/>
      <c r="P40" s="360"/>
      <c r="Q40" s="23"/>
      <c r="R40" s="23"/>
      <c r="S40" s="23"/>
      <c r="T40" s="23"/>
      <c r="U40" s="23"/>
      <c r="V40" s="23"/>
      <c r="W40" s="23"/>
      <c r="X40" s="23"/>
      <c r="Y40" s="23"/>
      <c r="Z40" s="23"/>
      <c r="AA40" s="23"/>
      <c r="AB40" s="23"/>
      <c r="AC40" s="23"/>
      <c r="AD40" s="23"/>
      <c r="AE40" s="23"/>
      <c r="AF40" s="23"/>
      <c r="AG40" s="23"/>
      <c r="AH40" s="23"/>
      <c r="AI40" s="23"/>
      <c r="AJ40" s="23"/>
      <c r="AK40" s="23"/>
    </row>
    <row r="41" spans="1:37">
      <c r="A41" s="23"/>
      <c r="B41" s="205"/>
      <c r="C41" s="23"/>
      <c r="D41" s="23"/>
      <c r="E41" s="23"/>
      <c r="F41" s="23"/>
      <c r="G41" s="23"/>
      <c r="H41" s="23"/>
      <c r="I41" s="23"/>
      <c r="J41" s="23"/>
      <c r="K41" s="23"/>
      <c r="L41" s="22"/>
      <c r="M41" s="216"/>
      <c r="N41" s="23"/>
      <c r="O41" s="23"/>
      <c r="P41" s="360"/>
      <c r="Q41" s="204"/>
      <c r="R41" s="23"/>
      <c r="S41" s="23"/>
      <c r="T41" s="23"/>
      <c r="U41" s="23"/>
      <c r="V41" s="23"/>
      <c r="W41" s="23"/>
      <c r="X41" s="23"/>
      <c r="Y41" s="23"/>
      <c r="Z41" s="23"/>
      <c r="AA41" s="23"/>
      <c r="AB41" s="23"/>
      <c r="AC41" s="23"/>
      <c r="AD41" s="23"/>
      <c r="AE41" s="23"/>
      <c r="AF41" s="23"/>
      <c r="AG41" s="23"/>
      <c r="AH41" s="23"/>
      <c r="AI41" s="23"/>
      <c r="AJ41" s="23"/>
      <c r="AK41" s="23"/>
    </row>
    <row r="42" spans="1:37">
      <c r="A42" s="23"/>
      <c r="B42" s="23"/>
      <c r="C42" s="23"/>
      <c r="D42" s="23"/>
      <c r="E42" s="23"/>
      <c r="F42" s="23"/>
      <c r="G42" s="23"/>
      <c r="H42" s="200" t="s">
        <v>293</v>
      </c>
      <c r="I42" s="23"/>
      <c r="J42" s="23"/>
      <c r="K42" s="23"/>
      <c r="L42" s="22"/>
      <c r="M42" s="216"/>
      <c r="N42" s="23"/>
      <c r="O42" s="23"/>
      <c r="P42" s="360"/>
      <c r="Q42" s="23"/>
      <c r="R42" s="23"/>
      <c r="S42" s="23"/>
      <c r="T42" s="23"/>
      <c r="U42" s="23"/>
      <c r="V42" s="23"/>
      <c r="W42" s="23"/>
      <c r="X42" s="23"/>
      <c r="Y42" s="23"/>
      <c r="Z42" s="23"/>
      <c r="AA42" s="23"/>
      <c r="AB42" s="23"/>
      <c r="AC42" s="23"/>
      <c r="AD42" s="23"/>
      <c r="AE42" s="23"/>
      <c r="AF42" s="23"/>
      <c r="AG42" s="23"/>
      <c r="AH42" s="23"/>
      <c r="AI42" s="23"/>
      <c r="AJ42" s="23"/>
      <c r="AK42" s="23"/>
    </row>
    <row r="43" spans="1:37">
      <c r="A43" s="23"/>
      <c r="B43" s="23"/>
      <c r="C43" s="23"/>
      <c r="D43" s="23"/>
      <c r="E43" s="23"/>
      <c r="F43" s="23"/>
      <c r="G43" s="23"/>
      <c r="H43" s="23"/>
      <c r="I43" s="23"/>
      <c r="J43" s="23"/>
      <c r="K43" s="23"/>
      <c r="L43" s="22"/>
      <c r="M43" s="216"/>
      <c r="N43" s="23"/>
      <c r="O43" s="23"/>
      <c r="P43" s="360"/>
      <c r="Q43" s="23"/>
      <c r="R43" s="23"/>
      <c r="S43" s="23"/>
      <c r="T43" s="23"/>
      <c r="U43" s="23"/>
      <c r="V43" s="23"/>
      <c r="W43" s="23"/>
      <c r="X43" s="23"/>
      <c r="Y43" s="23"/>
      <c r="Z43" s="23"/>
      <c r="AA43" s="23"/>
      <c r="AB43" s="23"/>
      <c r="AC43" s="23"/>
      <c r="AD43" s="23"/>
      <c r="AE43" s="23"/>
      <c r="AF43" s="23"/>
      <c r="AG43" s="23"/>
      <c r="AH43" s="23"/>
      <c r="AI43" s="23"/>
      <c r="AJ43" s="23"/>
      <c r="AK43" s="23"/>
    </row>
    <row r="44" spans="1:37">
      <c r="A44" s="23"/>
      <c r="B44" s="23"/>
      <c r="C44" s="23"/>
      <c r="D44" s="23"/>
      <c r="E44" s="23"/>
      <c r="F44" s="23"/>
      <c r="G44" s="23"/>
      <c r="H44" s="198" t="s">
        <v>292</v>
      </c>
      <c r="I44" s="23"/>
      <c r="J44" s="23"/>
      <c r="K44" s="22"/>
      <c r="L44" s="22"/>
      <c r="M44" s="216"/>
      <c r="N44" s="23"/>
      <c r="O44" s="23"/>
      <c r="P44" s="359"/>
      <c r="Q44" s="23"/>
      <c r="R44" s="23"/>
      <c r="S44" s="23"/>
      <c r="T44" s="23"/>
      <c r="U44" s="23"/>
      <c r="V44" s="23"/>
      <c r="W44" s="23"/>
      <c r="X44" s="23"/>
      <c r="Y44" s="23"/>
      <c r="Z44" s="23"/>
      <c r="AA44" s="23"/>
      <c r="AB44" s="23"/>
      <c r="AC44" s="23"/>
      <c r="AD44" s="23"/>
      <c r="AE44" s="23"/>
      <c r="AF44" s="23"/>
      <c r="AG44" s="23"/>
      <c r="AH44" s="23"/>
      <c r="AI44" s="23"/>
      <c r="AJ44" s="23"/>
      <c r="AK44" s="23"/>
    </row>
    <row r="45" spans="1:37">
      <c r="A45" s="23"/>
      <c r="B45" s="23"/>
      <c r="C45" s="23"/>
      <c r="D45" s="23"/>
      <c r="E45" s="23"/>
      <c r="F45" s="23"/>
      <c r="G45" s="23"/>
      <c r="H45" s="198" t="s">
        <v>234</v>
      </c>
      <c r="I45" s="23"/>
      <c r="J45" s="23"/>
      <c r="K45" s="24"/>
      <c r="L45" s="22"/>
      <c r="M45" s="216"/>
      <c r="N45" s="361" t="str">
        <f>IF(K45&gt;0,K45*P45,"-")</f>
        <v>-</v>
      </c>
      <c r="O45" s="23"/>
      <c r="P45" s="359">
        <f>boeken!R61</f>
        <v>3.5</v>
      </c>
      <c r="Q45" s="23"/>
      <c r="R45" s="23"/>
      <c r="S45" s="23"/>
      <c r="T45" s="23"/>
      <c r="U45" s="23"/>
      <c r="V45" s="23"/>
      <c r="W45" s="23"/>
      <c r="X45" s="23"/>
      <c r="Y45" s="23"/>
      <c r="Z45" s="23"/>
      <c r="AA45" s="23"/>
      <c r="AB45" s="23"/>
      <c r="AC45" s="23"/>
      <c r="AD45" s="23"/>
      <c r="AE45" s="23"/>
      <c r="AF45" s="23"/>
      <c r="AG45" s="23"/>
      <c r="AH45" s="23"/>
      <c r="AI45" s="23"/>
      <c r="AJ45" s="23"/>
      <c r="AK45" s="23"/>
    </row>
    <row r="46" spans="1:37">
      <c r="A46" s="23"/>
      <c r="B46" s="23"/>
      <c r="C46" s="23"/>
      <c r="D46" s="23"/>
      <c r="E46" s="23"/>
      <c r="F46" s="23"/>
      <c r="G46" s="23"/>
      <c r="H46" s="198" t="s">
        <v>237</v>
      </c>
      <c r="I46" s="23"/>
      <c r="J46" s="23"/>
      <c r="K46" s="24"/>
      <c r="L46" s="22"/>
      <c r="M46" s="216"/>
      <c r="N46" s="361" t="str">
        <f t="shared" ref="N46" si="0">IF(K46&gt;0,K46*P46,"")</f>
        <v/>
      </c>
      <c r="O46" s="23"/>
      <c r="P46" s="359">
        <f>boeken!R62</f>
        <v>3.5</v>
      </c>
      <c r="Q46" s="23"/>
      <c r="R46" s="23"/>
      <c r="S46" s="23"/>
      <c r="T46" s="23"/>
      <c r="U46" s="23"/>
      <c r="V46" s="23"/>
      <c r="W46" s="23"/>
      <c r="X46" s="23"/>
      <c r="Y46" s="23"/>
      <c r="Z46" s="23"/>
      <c r="AA46" s="23"/>
      <c r="AB46" s="23"/>
      <c r="AC46" s="23"/>
      <c r="AD46" s="23"/>
      <c r="AE46" s="23"/>
      <c r="AF46" s="23"/>
      <c r="AG46" s="23"/>
      <c r="AH46" s="23"/>
      <c r="AI46" s="23"/>
      <c r="AJ46" s="23"/>
      <c r="AK46" s="23"/>
    </row>
    <row r="47" spans="1:37">
      <c r="A47" s="23"/>
      <c r="B47" s="23"/>
      <c r="C47" s="23"/>
      <c r="D47" s="23"/>
      <c r="E47" s="23"/>
      <c r="F47" s="23"/>
      <c r="G47" s="23"/>
      <c r="H47" s="23"/>
      <c r="I47" s="23"/>
      <c r="J47" s="23"/>
      <c r="K47" s="23"/>
      <c r="L47" s="22"/>
      <c r="M47" s="216"/>
      <c r="N47" s="217"/>
      <c r="O47" s="23"/>
      <c r="P47" s="360"/>
      <c r="Q47" s="204"/>
      <c r="R47" s="23"/>
      <c r="S47" s="23"/>
      <c r="T47" s="23"/>
      <c r="U47" s="23"/>
      <c r="V47" s="23"/>
      <c r="W47" s="23"/>
      <c r="X47" s="23"/>
      <c r="Y47" s="23"/>
      <c r="Z47" s="23"/>
      <c r="AA47" s="23"/>
      <c r="AB47" s="23"/>
      <c r="AC47" s="23"/>
      <c r="AD47" s="23"/>
      <c r="AE47" s="23"/>
      <c r="AF47" s="23"/>
      <c r="AG47" s="23"/>
      <c r="AH47" s="23"/>
      <c r="AI47" s="23"/>
      <c r="AJ47" s="23"/>
      <c r="AK47" s="23"/>
    </row>
    <row r="48" spans="1:37">
      <c r="A48" s="23"/>
      <c r="B48" s="23"/>
      <c r="C48" s="23"/>
      <c r="D48" s="23"/>
      <c r="E48" s="23"/>
      <c r="F48" s="23"/>
      <c r="G48" s="23"/>
      <c r="H48" s="23"/>
      <c r="I48" s="23"/>
      <c r="J48" s="23"/>
      <c r="K48" s="23"/>
      <c r="L48" s="22"/>
      <c r="M48" s="216"/>
      <c r="N48" s="217"/>
      <c r="O48" s="23"/>
      <c r="P48" s="360"/>
      <c r="Q48" s="204"/>
      <c r="R48" s="23"/>
      <c r="S48" s="23"/>
      <c r="T48" s="23"/>
      <c r="U48" s="23"/>
      <c r="V48" s="23"/>
      <c r="W48" s="23"/>
      <c r="X48" s="23"/>
      <c r="Y48" s="23"/>
      <c r="Z48" s="23"/>
      <c r="AA48" s="23"/>
      <c r="AB48" s="23"/>
      <c r="AC48" s="23"/>
      <c r="AD48" s="23"/>
      <c r="AE48" s="23"/>
      <c r="AF48" s="23"/>
      <c r="AG48" s="23"/>
      <c r="AH48" s="23"/>
      <c r="AI48" s="23"/>
      <c r="AJ48" s="23"/>
      <c r="AK48" s="23"/>
    </row>
    <row r="49" spans="1:37">
      <c r="A49" s="23"/>
      <c r="B49" s="23"/>
      <c r="C49" s="23"/>
      <c r="D49" s="23"/>
      <c r="E49" s="23"/>
      <c r="F49" s="23"/>
      <c r="G49" s="23"/>
      <c r="H49" s="200" t="s">
        <v>294</v>
      </c>
      <c r="I49" s="23"/>
      <c r="J49" s="23"/>
      <c r="K49" s="23"/>
      <c r="L49" s="22"/>
      <c r="M49" s="216"/>
      <c r="N49" s="217"/>
      <c r="O49" s="23"/>
      <c r="P49" s="360"/>
      <c r="Q49" s="204"/>
      <c r="R49" s="23"/>
      <c r="S49" s="23"/>
      <c r="T49" s="23"/>
      <c r="U49" s="23"/>
      <c r="V49" s="23"/>
      <c r="W49" s="23"/>
      <c r="X49" s="23"/>
      <c r="Y49" s="23"/>
      <c r="Z49" s="23"/>
      <c r="AA49" s="23"/>
      <c r="AB49" s="23"/>
      <c r="AC49" s="23"/>
      <c r="AD49" s="23"/>
      <c r="AE49" s="23"/>
      <c r="AF49" s="23"/>
      <c r="AG49" s="23"/>
      <c r="AH49" s="23"/>
      <c r="AI49" s="23"/>
      <c r="AJ49" s="23"/>
      <c r="AK49" s="23"/>
    </row>
    <row r="50" spans="1:37">
      <c r="A50" s="23"/>
      <c r="B50" s="23"/>
      <c r="C50" s="23"/>
      <c r="D50" s="23"/>
      <c r="E50" s="23"/>
      <c r="F50" s="23"/>
      <c r="G50" s="23"/>
      <c r="H50" s="23"/>
      <c r="I50" s="23"/>
      <c r="J50" s="23"/>
      <c r="K50" s="23"/>
      <c r="L50" s="22"/>
      <c r="M50" s="216"/>
      <c r="N50" s="217"/>
      <c r="O50" s="23"/>
      <c r="P50" s="360"/>
      <c r="Q50" s="204"/>
      <c r="R50" s="23"/>
      <c r="S50" s="23"/>
      <c r="T50" s="23"/>
      <c r="U50" s="23"/>
      <c r="V50" s="23"/>
      <c r="W50" s="23"/>
      <c r="X50" s="23"/>
      <c r="Y50" s="23"/>
      <c r="Z50" s="23"/>
      <c r="AA50" s="23"/>
      <c r="AB50" s="23"/>
      <c r="AC50" s="23"/>
      <c r="AD50" s="23"/>
      <c r="AE50" s="23"/>
      <c r="AF50" s="23"/>
      <c r="AG50" s="23"/>
      <c r="AH50" s="23"/>
      <c r="AI50" s="23"/>
      <c r="AJ50" s="23"/>
      <c r="AK50" s="23"/>
    </row>
    <row r="51" spans="1:37">
      <c r="A51" s="23"/>
      <c r="B51" s="23"/>
      <c r="C51" s="23"/>
      <c r="D51" s="23"/>
      <c r="E51" s="23"/>
      <c r="F51" s="23"/>
      <c r="G51" s="23"/>
      <c r="H51" s="23"/>
      <c r="I51" s="23"/>
      <c r="J51" s="23"/>
      <c r="K51" s="23"/>
      <c r="L51" s="22"/>
      <c r="M51" s="216"/>
      <c r="N51" s="216"/>
      <c r="O51" s="23"/>
      <c r="P51" s="360"/>
      <c r="Q51" s="204"/>
      <c r="R51" s="23"/>
      <c r="S51" s="23"/>
      <c r="T51" s="23"/>
      <c r="U51" s="23"/>
      <c r="V51" s="23"/>
      <c r="W51" s="23"/>
      <c r="X51" s="23"/>
      <c r="Y51" s="23"/>
      <c r="Z51" s="23"/>
      <c r="AA51" s="23"/>
      <c r="AB51" s="23"/>
      <c r="AC51" s="23"/>
      <c r="AD51" s="23"/>
      <c r="AE51" s="23"/>
      <c r="AF51" s="23"/>
      <c r="AG51" s="23"/>
      <c r="AH51" s="23"/>
      <c r="AI51" s="23"/>
      <c r="AJ51" s="23"/>
      <c r="AK51" s="23"/>
    </row>
    <row r="52" spans="1:37">
      <c r="A52" s="23"/>
      <c r="B52" s="23"/>
      <c r="C52" s="23"/>
      <c r="D52" s="23"/>
      <c r="E52" s="23"/>
      <c r="F52" s="23"/>
      <c r="G52" s="23"/>
      <c r="H52" s="23" t="s">
        <v>4</v>
      </c>
      <c r="I52" s="23"/>
      <c r="J52" s="23"/>
      <c r="K52" s="24"/>
      <c r="L52" s="22"/>
      <c r="M52" s="216"/>
      <c r="N52" s="361" t="str">
        <f>IF(K52=AO16,boeken!O64,"-")</f>
        <v>-</v>
      </c>
      <c r="O52" s="23"/>
      <c r="P52" s="359">
        <f>boeken!R64</f>
        <v>10</v>
      </c>
      <c r="Q52" s="204"/>
      <c r="R52" s="23"/>
      <c r="S52" s="198"/>
      <c r="T52" s="23"/>
      <c r="U52" s="23"/>
      <c r="V52" s="198"/>
      <c r="W52" s="23"/>
      <c r="X52" s="23"/>
      <c r="Y52" s="23"/>
      <c r="Z52" s="23"/>
      <c r="AA52" s="23"/>
      <c r="AB52" s="23"/>
      <c r="AC52" s="23"/>
      <c r="AD52" s="23"/>
      <c r="AE52" s="23"/>
      <c r="AF52" s="23"/>
      <c r="AG52" s="23"/>
      <c r="AH52" s="23"/>
      <c r="AI52" s="23"/>
      <c r="AJ52" s="23"/>
      <c r="AK52" s="23"/>
    </row>
    <row r="53" spans="1:37">
      <c r="A53" s="23"/>
      <c r="B53" s="23"/>
      <c r="C53" s="23"/>
      <c r="D53" s="23"/>
      <c r="E53" s="23"/>
      <c r="F53" s="23"/>
      <c r="G53" s="23"/>
      <c r="H53" s="23" t="s">
        <v>6</v>
      </c>
      <c r="I53" s="23"/>
      <c r="J53" s="23"/>
      <c r="K53" s="22"/>
      <c r="L53" s="22"/>
      <c r="M53" s="216"/>
      <c r="N53" s="23"/>
      <c r="O53" s="23"/>
      <c r="P53" s="360"/>
      <c r="Q53" s="204"/>
      <c r="R53" s="23"/>
      <c r="S53" s="23"/>
      <c r="T53" s="23"/>
      <c r="U53" s="23"/>
      <c r="V53" s="23"/>
      <c r="W53" s="23"/>
      <c r="X53" s="23"/>
      <c r="Y53" s="23"/>
      <c r="Z53" s="23"/>
      <c r="AA53" s="23"/>
      <c r="AB53" s="23"/>
      <c r="AC53" s="23"/>
      <c r="AD53" s="23"/>
      <c r="AE53" s="23"/>
      <c r="AF53" s="23"/>
      <c r="AG53" s="23"/>
      <c r="AH53" s="23"/>
      <c r="AI53" s="23"/>
      <c r="AJ53" s="23"/>
      <c r="AK53" s="23"/>
    </row>
    <row r="54" spans="1:37">
      <c r="A54" s="23"/>
      <c r="B54" s="23"/>
      <c r="C54" s="23"/>
      <c r="D54" s="23"/>
      <c r="E54" s="23"/>
      <c r="F54" s="23"/>
      <c r="G54" s="23"/>
      <c r="H54" s="207" t="str">
        <f>IF(K52=AO16,"incl brandhout en aanmaakblokjes","")</f>
        <v/>
      </c>
      <c r="I54" s="207"/>
      <c r="J54" s="23"/>
      <c r="K54" s="23"/>
      <c r="L54" s="22"/>
      <c r="M54" s="216"/>
      <c r="N54" s="216"/>
      <c r="O54" s="23"/>
      <c r="P54" s="360"/>
      <c r="Q54" s="204"/>
      <c r="R54" s="204"/>
      <c r="S54" s="23"/>
      <c r="T54" s="23"/>
      <c r="U54" s="23"/>
      <c r="V54" s="23"/>
      <c r="W54" s="23"/>
      <c r="X54" s="23"/>
      <c r="Y54" s="23"/>
      <c r="Z54" s="23"/>
      <c r="AA54" s="23"/>
      <c r="AB54" s="23"/>
      <c r="AC54" s="23"/>
      <c r="AD54" s="23"/>
      <c r="AE54" s="23"/>
      <c r="AF54" s="23"/>
      <c r="AG54" s="23"/>
      <c r="AH54" s="23"/>
      <c r="AI54" s="23"/>
      <c r="AJ54" s="23"/>
      <c r="AK54" s="23"/>
    </row>
    <row r="55" spans="1:37">
      <c r="A55" s="23"/>
      <c r="B55" s="23"/>
      <c r="C55" s="23"/>
      <c r="D55" s="205"/>
      <c r="E55" s="23"/>
      <c r="F55" s="23"/>
      <c r="G55" s="23"/>
      <c r="H55" s="23"/>
      <c r="I55" s="207"/>
      <c r="J55" s="23"/>
      <c r="K55" s="23"/>
      <c r="L55" s="22"/>
      <c r="M55" s="216"/>
      <c r="N55" s="216"/>
      <c r="O55" s="23"/>
      <c r="P55" s="360"/>
      <c r="Q55" s="204"/>
      <c r="R55" s="23"/>
      <c r="S55" s="23"/>
      <c r="T55" s="23"/>
      <c r="U55" s="23"/>
      <c r="V55" s="23"/>
      <c r="W55" s="23"/>
      <c r="X55" s="23"/>
      <c r="Y55" s="23"/>
      <c r="Z55" s="23"/>
      <c r="AA55" s="23"/>
      <c r="AB55" s="23"/>
      <c r="AC55" s="23"/>
      <c r="AD55" s="23"/>
      <c r="AE55" s="23"/>
      <c r="AF55" s="23"/>
      <c r="AG55" s="23"/>
      <c r="AH55" s="23"/>
      <c r="AI55" s="23"/>
      <c r="AJ55" s="23"/>
      <c r="AK55" s="23"/>
    </row>
    <row r="56" spans="1:37">
      <c r="A56" s="23"/>
      <c r="B56" s="23"/>
      <c r="C56" s="23"/>
      <c r="D56" s="23"/>
      <c r="E56" s="23"/>
      <c r="F56" s="23"/>
      <c r="G56" s="23"/>
      <c r="H56" s="23"/>
      <c r="I56" s="207"/>
      <c r="J56" s="23"/>
      <c r="K56" s="23"/>
      <c r="L56" s="22"/>
      <c r="M56" s="216"/>
      <c r="N56" s="216"/>
      <c r="O56" s="23"/>
      <c r="P56" s="360"/>
      <c r="Q56" s="204"/>
      <c r="R56" s="23"/>
      <c r="S56" s="23"/>
      <c r="T56" s="23"/>
      <c r="U56" s="23"/>
      <c r="V56" s="23"/>
      <c r="W56" s="23"/>
      <c r="X56" s="23"/>
      <c r="Y56" s="23"/>
      <c r="Z56" s="23"/>
      <c r="AA56" s="23"/>
      <c r="AB56" s="23"/>
      <c r="AC56" s="23"/>
      <c r="AD56" s="23"/>
      <c r="AE56" s="23"/>
      <c r="AF56" s="23"/>
      <c r="AG56" s="23"/>
      <c r="AH56" s="23"/>
      <c r="AI56" s="23"/>
      <c r="AJ56" s="23"/>
      <c r="AK56" s="23"/>
    </row>
    <row r="57" spans="1:37">
      <c r="A57" s="23"/>
      <c r="B57" s="23"/>
      <c r="C57" s="23"/>
      <c r="D57" s="23"/>
      <c r="E57" s="23"/>
      <c r="F57" s="23"/>
      <c r="G57" s="23"/>
      <c r="H57" s="23" t="s">
        <v>31</v>
      </c>
      <c r="I57" s="23"/>
      <c r="J57" s="23"/>
      <c r="K57" s="24"/>
      <c r="L57" s="22"/>
      <c r="M57" s="216"/>
      <c r="N57" s="361" t="str">
        <f>IF(K57&gt;0,boeken!O66,"-")</f>
        <v>-</v>
      </c>
      <c r="O57" s="23"/>
      <c r="P57" s="359">
        <f>boeken!R66</f>
        <v>1</v>
      </c>
      <c r="Q57" s="204"/>
      <c r="R57" s="23"/>
      <c r="S57" s="23"/>
      <c r="T57" s="23"/>
      <c r="U57" s="23"/>
      <c r="V57" s="23"/>
      <c r="W57" s="23"/>
      <c r="X57" s="23"/>
      <c r="Y57" s="23"/>
      <c r="Z57" s="23"/>
      <c r="AA57" s="23"/>
      <c r="AB57" s="23"/>
      <c r="AC57" s="23"/>
      <c r="AD57" s="23"/>
      <c r="AE57" s="23"/>
      <c r="AF57" s="23"/>
      <c r="AG57" s="23"/>
      <c r="AH57" s="23"/>
      <c r="AI57" s="23"/>
      <c r="AJ57" s="23"/>
      <c r="AK57" s="23"/>
    </row>
    <row r="58" spans="1:37">
      <c r="A58" s="23"/>
      <c r="B58" s="23"/>
      <c r="C58" s="23"/>
      <c r="D58" s="23"/>
      <c r="E58" s="23"/>
      <c r="F58" s="23"/>
      <c r="G58" s="23"/>
      <c r="H58" s="198" t="s">
        <v>238</v>
      </c>
      <c r="I58" s="23"/>
      <c r="J58" s="23"/>
      <c r="K58" s="22"/>
      <c r="L58" s="22"/>
      <c r="M58" s="216"/>
      <c r="N58" s="23"/>
      <c r="O58" s="23"/>
      <c r="P58" s="204"/>
      <c r="Q58" s="204"/>
      <c r="R58" s="23"/>
      <c r="S58" s="23"/>
      <c r="T58" s="23"/>
      <c r="U58" s="23"/>
      <c r="V58" s="23"/>
      <c r="W58" s="23"/>
      <c r="X58" s="23"/>
      <c r="Y58" s="23"/>
      <c r="Z58" s="23"/>
      <c r="AA58" s="23"/>
      <c r="AB58" s="23"/>
      <c r="AC58" s="23"/>
      <c r="AD58" s="23"/>
      <c r="AE58" s="23"/>
      <c r="AF58" s="23"/>
      <c r="AG58" s="23"/>
      <c r="AH58" s="23"/>
      <c r="AI58" s="23"/>
      <c r="AJ58" s="23"/>
      <c r="AK58" s="23"/>
    </row>
    <row r="59" spans="1:37">
      <c r="A59" s="23"/>
      <c r="B59" s="23"/>
      <c r="C59" s="23"/>
      <c r="D59" s="23"/>
      <c r="E59" s="23"/>
      <c r="F59" s="23"/>
      <c r="G59" s="23"/>
      <c r="H59" s="23" t="s">
        <v>5</v>
      </c>
      <c r="I59" s="23"/>
      <c r="J59" s="23"/>
      <c r="K59" s="22"/>
      <c r="L59" s="22"/>
      <c r="M59" s="216"/>
      <c r="N59" s="23"/>
      <c r="O59" s="23"/>
      <c r="P59" s="204"/>
      <c r="Q59" s="204"/>
      <c r="R59" s="23"/>
      <c r="S59" s="23"/>
      <c r="T59" s="23"/>
      <c r="U59" s="23"/>
      <c r="V59" s="23"/>
      <c r="W59" s="23"/>
      <c r="X59" s="23"/>
      <c r="Y59" s="23"/>
      <c r="Z59" s="23"/>
      <c r="AA59" s="23"/>
      <c r="AB59" s="23"/>
      <c r="AC59" s="23"/>
      <c r="AD59" s="23"/>
      <c r="AE59" s="23"/>
      <c r="AF59" s="23"/>
      <c r="AG59" s="23"/>
      <c r="AH59" s="23"/>
      <c r="AI59" s="23"/>
      <c r="AJ59" s="23"/>
      <c r="AK59" s="23"/>
    </row>
    <row r="60" spans="1:37">
      <c r="A60" s="23"/>
      <c r="B60" s="23"/>
      <c r="C60" s="23"/>
      <c r="D60" s="23"/>
      <c r="E60" s="23"/>
      <c r="F60" s="23"/>
      <c r="G60" s="23"/>
      <c r="H60" s="23"/>
      <c r="I60" s="23"/>
      <c r="J60" s="23"/>
      <c r="K60" s="23"/>
      <c r="L60" s="22"/>
      <c r="M60" s="22"/>
      <c r="N60" s="23"/>
      <c r="O60" s="23"/>
      <c r="P60" s="23"/>
      <c r="Q60" s="204"/>
      <c r="R60" s="23"/>
      <c r="S60" s="23"/>
      <c r="T60" s="23"/>
      <c r="U60" s="23"/>
      <c r="V60" s="23"/>
      <c r="W60" s="23"/>
      <c r="X60" s="23"/>
      <c r="Y60" s="23"/>
      <c r="Z60" s="23"/>
      <c r="AA60" s="23"/>
      <c r="AB60" s="23"/>
      <c r="AC60" s="23"/>
      <c r="AD60" s="23"/>
      <c r="AE60" s="23"/>
      <c r="AF60" s="23"/>
      <c r="AG60" s="23"/>
      <c r="AH60" s="23"/>
      <c r="AI60" s="23"/>
      <c r="AJ60" s="23"/>
      <c r="AK60" s="23"/>
    </row>
    <row r="61" spans="1:37">
      <c r="A61" s="23"/>
      <c r="B61" s="23"/>
      <c r="C61" s="23"/>
      <c r="D61" s="23"/>
      <c r="E61" s="23"/>
      <c r="F61" s="23"/>
      <c r="G61" s="23"/>
      <c r="H61" s="23"/>
      <c r="I61" s="23"/>
      <c r="J61" s="23"/>
      <c r="K61" s="23"/>
      <c r="L61" s="22"/>
      <c r="M61" s="22"/>
      <c r="N61" s="23"/>
      <c r="O61" s="23"/>
      <c r="P61" s="23"/>
      <c r="Q61" s="204"/>
      <c r="R61" s="23"/>
      <c r="S61" s="23"/>
      <c r="T61" s="23"/>
      <c r="U61" s="23"/>
      <c r="V61" s="23"/>
      <c r="W61" s="23"/>
      <c r="X61" s="23"/>
      <c r="Y61" s="23"/>
      <c r="Z61" s="23"/>
      <c r="AA61" s="23"/>
      <c r="AB61" s="23"/>
      <c r="AC61" s="23"/>
      <c r="AD61" s="23"/>
      <c r="AE61" s="23"/>
      <c r="AF61" s="23"/>
      <c r="AG61" s="23"/>
      <c r="AH61" s="23"/>
      <c r="AI61" s="23"/>
      <c r="AJ61" s="23"/>
      <c r="AK61" s="23"/>
    </row>
    <row r="62" spans="1:37">
      <c r="A62" s="23"/>
      <c r="B62" s="23"/>
      <c r="C62" s="23"/>
      <c r="D62" s="23"/>
      <c r="E62" s="23"/>
      <c r="F62" s="23"/>
      <c r="G62" s="23"/>
      <c r="H62" s="23"/>
      <c r="I62" s="23"/>
      <c r="J62" s="23"/>
      <c r="K62" s="23"/>
      <c r="L62" s="22"/>
      <c r="M62" s="22"/>
      <c r="N62" s="22"/>
      <c r="O62" s="22"/>
      <c r="P62" s="22"/>
      <c r="Q62" s="204"/>
      <c r="R62" s="23"/>
      <c r="S62" s="23"/>
      <c r="T62" s="23"/>
      <c r="U62" s="23"/>
      <c r="V62" s="23"/>
      <c r="W62" s="23"/>
      <c r="X62" s="23"/>
      <c r="Y62" s="23"/>
      <c r="Z62" s="23"/>
      <c r="AA62" s="23"/>
      <c r="AB62" s="23"/>
      <c r="AC62" s="23"/>
      <c r="AD62" s="23"/>
      <c r="AE62" s="23"/>
      <c r="AF62" s="23"/>
      <c r="AG62" s="23"/>
      <c r="AH62" s="23"/>
      <c r="AI62" s="23"/>
      <c r="AJ62" s="23"/>
      <c r="AK62" s="23"/>
    </row>
    <row r="63" spans="1:37">
      <c r="A63" s="23"/>
      <c r="B63" s="23"/>
      <c r="C63" s="23"/>
      <c r="D63" s="23"/>
      <c r="E63" s="23"/>
      <c r="F63" s="23"/>
      <c r="G63" s="23"/>
      <c r="H63" s="23"/>
      <c r="I63" s="23"/>
      <c r="J63" s="23"/>
      <c r="K63" s="23"/>
      <c r="L63" s="22"/>
      <c r="M63" s="22"/>
      <c r="N63" s="22"/>
      <c r="O63" s="22"/>
      <c r="P63" s="22"/>
      <c r="Q63" s="204"/>
      <c r="R63" s="23"/>
      <c r="S63" s="23"/>
      <c r="T63" s="23"/>
      <c r="U63" s="23"/>
      <c r="V63" s="23"/>
      <c r="W63" s="23"/>
      <c r="X63" s="23"/>
      <c r="Y63" s="23"/>
      <c r="Z63" s="23"/>
      <c r="AA63" s="23"/>
      <c r="AB63" s="23"/>
      <c r="AC63" s="23"/>
      <c r="AD63" s="23"/>
      <c r="AE63" s="23"/>
      <c r="AF63" s="23"/>
      <c r="AG63" s="23"/>
      <c r="AH63" s="23"/>
      <c r="AI63" s="23"/>
      <c r="AJ63" s="23"/>
      <c r="AK63" s="23"/>
    </row>
    <row r="64" spans="1:37">
      <c r="A64" s="23"/>
      <c r="B64" s="23"/>
      <c r="C64" s="23"/>
      <c r="D64" s="23"/>
      <c r="E64" s="23"/>
      <c r="F64" s="23"/>
      <c r="G64" s="23"/>
      <c r="H64" s="23"/>
      <c r="I64" s="23"/>
      <c r="J64" s="23"/>
      <c r="K64" s="23"/>
      <c r="L64" s="22"/>
      <c r="M64" s="22"/>
      <c r="N64" s="22"/>
      <c r="O64" s="22"/>
      <c r="P64" s="22"/>
      <c r="Q64" s="22"/>
      <c r="R64" s="23"/>
      <c r="S64" s="23"/>
      <c r="T64" s="23"/>
      <c r="U64" s="23"/>
      <c r="V64" s="23"/>
      <c r="W64" s="23"/>
      <c r="X64" s="23"/>
      <c r="Y64" s="23"/>
      <c r="Z64" s="23"/>
      <c r="AA64" s="23"/>
      <c r="AB64" s="23"/>
      <c r="AC64" s="23"/>
      <c r="AD64" s="23"/>
      <c r="AE64" s="23"/>
      <c r="AF64" s="23"/>
      <c r="AG64" s="23"/>
      <c r="AH64" s="23"/>
      <c r="AI64" s="23"/>
      <c r="AJ64" s="23"/>
      <c r="AK64" s="23"/>
    </row>
    <row r="65" spans="1:37">
      <c r="A65" s="23"/>
      <c r="B65" s="23"/>
      <c r="C65" s="23"/>
      <c r="D65" s="23"/>
      <c r="E65" s="23"/>
      <c r="F65" s="23"/>
      <c r="G65" s="23"/>
      <c r="H65" s="23"/>
      <c r="I65" s="23"/>
      <c r="J65" s="23"/>
      <c r="K65" s="23"/>
      <c r="L65" s="22"/>
      <c r="M65" s="22"/>
      <c r="N65" s="22"/>
      <c r="O65" s="22"/>
      <c r="P65" s="22"/>
      <c r="Q65" s="22"/>
      <c r="R65" s="23"/>
      <c r="S65" s="23"/>
      <c r="T65" s="23"/>
      <c r="U65" s="23"/>
      <c r="V65" s="23"/>
      <c r="W65" s="23"/>
      <c r="X65" s="23"/>
      <c r="Y65" s="23"/>
      <c r="Z65" s="23"/>
      <c r="AA65" s="23"/>
      <c r="AB65" s="23"/>
      <c r="AC65" s="23"/>
      <c r="AD65" s="23"/>
      <c r="AE65" s="23"/>
      <c r="AF65" s="23"/>
      <c r="AG65" s="23"/>
      <c r="AH65" s="23"/>
      <c r="AI65" s="23"/>
      <c r="AJ65" s="23"/>
      <c r="AK65" s="23"/>
    </row>
    <row r="66" spans="1:37">
      <c r="A66" s="23"/>
      <c r="B66" s="23"/>
      <c r="C66" s="23"/>
      <c r="D66" s="23"/>
      <c r="E66" s="23"/>
      <c r="F66" s="23"/>
      <c r="G66" s="23"/>
      <c r="H66" s="23"/>
      <c r="I66" s="23"/>
      <c r="J66" s="23"/>
      <c r="K66" s="23"/>
      <c r="L66" s="23"/>
      <c r="M66" s="23"/>
      <c r="N66" s="23"/>
      <c r="O66" s="23"/>
      <c r="P66" s="23"/>
      <c r="Q66" s="23"/>
      <c r="R66" s="23"/>
      <c r="S66" s="23"/>
      <c r="T66" s="270" t="s">
        <v>241</v>
      </c>
      <c r="U66" s="23"/>
      <c r="V66" s="23"/>
      <c r="W66" s="23"/>
      <c r="X66" s="23"/>
      <c r="Y66" s="23"/>
      <c r="Z66" s="23"/>
      <c r="AA66" s="23"/>
      <c r="AB66" s="23"/>
      <c r="AC66" s="23"/>
      <c r="AD66" s="23"/>
      <c r="AE66" s="23"/>
      <c r="AF66" s="23"/>
      <c r="AG66" s="23"/>
      <c r="AH66" s="23"/>
      <c r="AI66" s="23"/>
      <c r="AJ66" s="23"/>
      <c r="AK66" s="23"/>
    </row>
    <row r="67" spans="1:37">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row>
    <row r="68" spans="1:37">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row>
    <row r="69" spans="1:37" ht="23.25">
      <c r="A69" s="23"/>
      <c r="B69" s="23"/>
      <c r="C69" s="23"/>
      <c r="D69" s="23"/>
      <c r="E69" s="23"/>
      <c r="F69" s="23"/>
      <c r="G69" s="23"/>
      <c r="H69" s="474" t="s">
        <v>288</v>
      </c>
      <c r="I69" s="474"/>
      <c r="J69" s="474"/>
      <c r="K69" s="474"/>
      <c r="L69" s="474"/>
      <c r="M69" s="23"/>
      <c r="N69" s="23"/>
      <c r="O69" s="23"/>
      <c r="P69" s="459" t="s">
        <v>304</v>
      </c>
      <c r="Q69" s="459"/>
      <c r="R69" s="459"/>
      <c r="S69" s="459"/>
      <c r="T69" s="459"/>
      <c r="U69" s="23"/>
      <c r="V69" s="23"/>
      <c r="W69" s="23"/>
      <c r="X69" s="23"/>
      <c r="Y69" s="23"/>
      <c r="Z69" s="23"/>
      <c r="AA69" s="23"/>
      <c r="AB69" s="23"/>
      <c r="AC69" s="23"/>
      <c r="AD69" s="23"/>
      <c r="AE69" s="23"/>
      <c r="AF69" s="23"/>
      <c r="AG69" s="23"/>
      <c r="AH69" s="23"/>
      <c r="AI69" s="23"/>
      <c r="AJ69" s="23"/>
      <c r="AK69" s="23"/>
    </row>
    <row r="70" spans="1:37">
      <c r="A70" s="23"/>
      <c r="B70" s="23"/>
      <c r="C70" s="23"/>
      <c r="D70" s="23"/>
      <c r="E70" s="23"/>
      <c r="F70" s="23"/>
      <c r="G70" s="23"/>
      <c r="H70" s="23"/>
      <c r="I70" s="23"/>
      <c r="J70" s="23"/>
      <c r="K70" s="23"/>
      <c r="L70" s="22"/>
      <c r="M70" s="22"/>
      <c r="N70" s="22"/>
      <c r="O70" s="23"/>
      <c r="P70" s="23"/>
      <c r="Q70" s="23"/>
      <c r="R70" s="23"/>
      <c r="S70" s="23"/>
      <c r="T70" s="23"/>
      <c r="U70" s="23"/>
      <c r="V70" s="23"/>
      <c r="W70" s="23"/>
      <c r="X70" s="23"/>
      <c r="Y70" s="23"/>
      <c r="Z70" s="23"/>
      <c r="AA70" s="23"/>
      <c r="AB70" s="23"/>
      <c r="AC70" s="23"/>
      <c r="AD70" s="23"/>
      <c r="AE70" s="23"/>
      <c r="AF70" s="23"/>
      <c r="AG70" s="23"/>
      <c r="AH70" s="23"/>
      <c r="AI70" s="23"/>
      <c r="AJ70" s="23"/>
      <c r="AK70" s="23"/>
    </row>
    <row r="71" spans="1:37">
      <c r="A71" s="23"/>
      <c r="B71" s="23"/>
      <c r="C71" s="23"/>
      <c r="D71" s="23"/>
      <c r="E71" s="23"/>
      <c r="F71" s="23"/>
      <c r="G71" s="23"/>
      <c r="H71" s="23"/>
      <c r="I71" s="470"/>
      <c r="J71" s="471"/>
      <c r="K71" s="471"/>
      <c r="L71" s="214"/>
      <c r="M71" s="214"/>
      <c r="N71" s="472"/>
      <c r="O71" s="23"/>
      <c r="P71" s="470"/>
      <c r="Q71" s="470"/>
      <c r="R71" s="477"/>
      <c r="S71" s="478"/>
      <c r="T71" s="478"/>
      <c r="U71" s="483"/>
      <c r="V71" s="483"/>
      <c r="W71" s="483"/>
      <c r="X71" s="475"/>
      <c r="Y71" s="477"/>
      <c r="Z71" s="23"/>
      <c r="AA71" s="23"/>
      <c r="AB71" s="23"/>
      <c r="AC71" s="23"/>
      <c r="AD71" s="23"/>
      <c r="AE71" s="23"/>
      <c r="AF71" s="23"/>
      <c r="AG71" s="23"/>
      <c r="AH71" s="23"/>
      <c r="AI71" s="23"/>
      <c r="AJ71" s="23"/>
      <c r="AK71" s="23"/>
    </row>
    <row r="72" spans="1:37">
      <c r="A72" s="23"/>
      <c r="B72" s="23"/>
      <c r="C72" s="23"/>
      <c r="D72" s="23"/>
      <c r="E72" s="23"/>
      <c r="F72" s="23"/>
      <c r="G72" s="23"/>
      <c r="H72" s="23"/>
      <c r="I72" s="471"/>
      <c r="J72" s="471"/>
      <c r="K72" s="471"/>
      <c r="L72" s="214"/>
      <c r="M72" s="214"/>
      <c r="N72" s="473"/>
      <c r="O72" s="23"/>
      <c r="P72" s="471"/>
      <c r="Q72" s="471"/>
      <c r="R72" s="478"/>
      <c r="S72" s="478"/>
      <c r="T72" s="478"/>
      <c r="U72" s="483"/>
      <c r="V72" s="483"/>
      <c r="W72" s="483"/>
      <c r="X72" s="476"/>
      <c r="Y72" s="478"/>
      <c r="Z72" s="23"/>
      <c r="AA72" s="23"/>
      <c r="AB72" s="23"/>
      <c r="AC72" s="23"/>
      <c r="AD72" s="23"/>
      <c r="AE72" s="23"/>
      <c r="AF72" s="23"/>
      <c r="AG72" s="23"/>
      <c r="AH72" s="23"/>
      <c r="AI72" s="23"/>
      <c r="AJ72" s="23"/>
      <c r="AK72" s="23"/>
    </row>
    <row r="73" spans="1:37">
      <c r="A73" s="23"/>
      <c r="B73" s="23"/>
      <c r="C73" s="23"/>
      <c r="D73" s="23"/>
      <c r="E73" s="23"/>
      <c r="F73" s="23"/>
      <c r="G73" s="23"/>
      <c r="H73" s="23"/>
      <c r="I73" s="23"/>
      <c r="J73" s="23"/>
      <c r="K73" s="23"/>
      <c r="L73" s="22"/>
      <c r="M73" s="22"/>
      <c r="N73" s="23"/>
      <c r="O73" s="23"/>
      <c r="P73" s="337"/>
      <c r="Q73" s="23"/>
      <c r="R73" s="23"/>
      <c r="S73" s="23"/>
      <c r="T73" s="23"/>
      <c r="U73" s="23"/>
      <c r="V73" s="23"/>
      <c r="W73" s="23"/>
      <c r="X73" s="23"/>
      <c r="Y73" s="23"/>
      <c r="Z73" s="23"/>
      <c r="AA73" s="23"/>
      <c r="AB73" s="23"/>
      <c r="AC73" s="23"/>
      <c r="AD73" s="23"/>
      <c r="AE73" s="23"/>
      <c r="AF73" s="23"/>
      <c r="AG73" s="23"/>
      <c r="AH73" s="23"/>
      <c r="AI73" s="23"/>
      <c r="AJ73" s="23"/>
      <c r="AK73" s="23"/>
    </row>
    <row r="74" spans="1:37">
      <c r="A74" s="23"/>
      <c r="B74" s="23"/>
      <c r="C74" s="23"/>
      <c r="D74" s="23"/>
      <c r="E74" s="23"/>
      <c r="F74" s="23"/>
      <c r="G74" s="23"/>
      <c r="H74" s="23"/>
      <c r="I74" s="23"/>
      <c r="J74" s="23"/>
      <c r="K74" s="23"/>
      <c r="L74" s="22"/>
      <c r="M74" s="22"/>
      <c r="N74" s="23"/>
      <c r="O74" s="23"/>
      <c r="P74" s="23"/>
      <c r="Q74" s="23"/>
      <c r="R74" s="23"/>
      <c r="S74" s="23"/>
      <c r="T74" s="23"/>
      <c r="U74" s="23"/>
      <c r="V74" s="23"/>
      <c r="W74" s="207"/>
      <c r="X74" s="218"/>
      <c r="Y74" s="207"/>
      <c r="Z74" s="23"/>
      <c r="AA74" s="23"/>
      <c r="AB74" s="23"/>
      <c r="AC74" s="23"/>
      <c r="AD74" s="23"/>
      <c r="AE74" s="23"/>
      <c r="AF74" s="23"/>
      <c r="AG74" s="23"/>
      <c r="AH74" s="23"/>
      <c r="AI74" s="23"/>
      <c r="AJ74" s="23"/>
      <c r="AK74" s="23"/>
    </row>
    <row r="75" spans="1:37">
      <c r="A75" s="23"/>
      <c r="B75" s="23"/>
      <c r="C75" s="23"/>
      <c r="D75" s="23"/>
      <c r="E75" s="23"/>
      <c r="F75" s="23"/>
      <c r="G75" s="23"/>
      <c r="H75" s="23"/>
      <c r="I75" s="23"/>
      <c r="J75" s="23"/>
      <c r="K75" s="23"/>
      <c r="L75" s="22"/>
      <c r="M75" s="22"/>
      <c r="N75" s="23"/>
      <c r="O75" s="23"/>
      <c r="P75" s="23"/>
      <c r="Q75" s="23"/>
      <c r="R75" s="23"/>
      <c r="S75" s="23"/>
      <c r="T75" s="23"/>
      <c r="U75" s="23"/>
      <c r="V75" s="23"/>
      <c r="W75" s="23"/>
      <c r="X75" s="23"/>
      <c r="Y75" s="23"/>
      <c r="Z75" s="23"/>
      <c r="AA75" s="23"/>
      <c r="AB75" s="23"/>
      <c r="AC75" s="23"/>
      <c r="AD75" s="23"/>
      <c r="AE75" s="23"/>
      <c r="AF75" s="23"/>
      <c r="AG75" s="23"/>
      <c r="AH75" s="23"/>
      <c r="AI75" s="23"/>
      <c r="AJ75" s="23"/>
      <c r="AK75" s="23"/>
    </row>
    <row r="76" spans="1:37">
      <c r="A76" s="23"/>
      <c r="B76" s="23"/>
      <c r="C76" s="23"/>
      <c r="D76" s="23"/>
      <c r="E76" s="23"/>
      <c r="F76" s="23"/>
      <c r="G76" s="23"/>
      <c r="H76" s="23"/>
      <c r="I76" s="206"/>
      <c r="J76" s="23"/>
      <c r="K76" s="23"/>
      <c r="L76" s="22"/>
      <c r="M76" s="22"/>
      <c r="N76" s="23"/>
      <c r="O76" s="23"/>
      <c r="P76" s="23"/>
      <c r="Q76" s="23"/>
      <c r="R76" s="23"/>
      <c r="S76" s="23"/>
      <c r="T76" s="23"/>
      <c r="U76" s="23"/>
      <c r="V76" s="23"/>
      <c r="W76" s="23"/>
      <c r="X76" s="23"/>
      <c r="Y76" s="23"/>
      <c r="Z76" s="23"/>
      <c r="AA76" s="23"/>
      <c r="AB76" s="23"/>
      <c r="AC76" s="23"/>
      <c r="AD76" s="23"/>
      <c r="AE76" s="23"/>
      <c r="AF76" s="23"/>
      <c r="AG76" s="23"/>
      <c r="AH76" s="23"/>
      <c r="AI76" s="23"/>
      <c r="AJ76" s="23"/>
      <c r="AK76" s="23"/>
    </row>
    <row r="77" spans="1:37">
      <c r="A77" s="23"/>
      <c r="B77" s="23"/>
      <c r="C77" s="23"/>
      <c r="D77" s="23"/>
      <c r="E77" s="23"/>
      <c r="F77" s="23"/>
      <c r="G77" s="23"/>
      <c r="H77" s="23"/>
      <c r="I77" s="206"/>
      <c r="J77" s="23"/>
      <c r="K77" s="23"/>
      <c r="L77" s="22"/>
      <c r="M77" s="22"/>
      <c r="N77" s="23"/>
      <c r="O77" s="23"/>
      <c r="P77" s="23"/>
      <c r="Q77" s="23"/>
      <c r="R77" s="23"/>
      <c r="S77" s="23"/>
      <c r="T77" s="23"/>
      <c r="U77" s="23"/>
      <c r="V77" s="23"/>
      <c r="W77" s="23"/>
      <c r="X77" s="23"/>
      <c r="Y77" s="23"/>
      <c r="Z77" s="23"/>
      <c r="AA77" s="23"/>
      <c r="AB77" s="23"/>
      <c r="AC77" s="23"/>
      <c r="AD77" s="23"/>
      <c r="AE77" s="23"/>
      <c r="AF77" s="23"/>
      <c r="AG77" s="23"/>
      <c r="AH77" s="23"/>
      <c r="AI77" s="23"/>
      <c r="AJ77" s="23"/>
      <c r="AK77" s="23"/>
    </row>
    <row r="78" spans="1:37">
      <c r="A78" s="23"/>
      <c r="B78" s="23"/>
      <c r="C78" s="23"/>
      <c r="D78" s="23"/>
      <c r="E78" s="23"/>
      <c r="F78" s="23"/>
      <c r="G78" s="23"/>
      <c r="H78" s="23"/>
      <c r="I78" s="206"/>
      <c r="J78" s="23"/>
      <c r="K78" s="23"/>
      <c r="L78" s="22"/>
      <c r="M78" s="22"/>
      <c r="N78" s="23"/>
      <c r="O78" s="23"/>
      <c r="P78" s="23"/>
      <c r="Q78" s="23"/>
      <c r="R78" s="23"/>
      <c r="S78" s="23"/>
      <c r="T78" s="23"/>
      <c r="U78" s="23"/>
      <c r="V78" s="23"/>
      <c r="W78" s="23"/>
      <c r="X78" s="23"/>
      <c r="Y78" s="23"/>
      <c r="Z78" s="23"/>
      <c r="AA78" s="23"/>
      <c r="AB78" s="23"/>
      <c r="AC78" s="23"/>
      <c r="AD78" s="23"/>
      <c r="AE78" s="23"/>
      <c r="AF78" s="23"/>
      <c r="AG78" s="23"/>
      <c r="AH78" s="23"/>
      <c r="AI78" s="23"/>
      <c r="AJ78" s="23"/>
      <c r="AK78" s="23"/>
    </row>
    <row r="79" spans="1:37">
      <c r="A79" s="23"/>
      <c r="B79" s="23"/>
      <c r="C79" s="23"/>
      <c r="D79" s="23"/>
      <c r="E79" s="23"/>
      <c r="F79" s="23"/>
      <c r="G79" s="23"/>
      <c r="H79" s="23"/>
      <c r="I79" s="206"/>
      <c r="J79" s="23"/>
      <c r="K79" s="23"/>
      <c r="L79" s="22"/>
      <c r="M79" s="22"/>
      <c r="N79" s="23"/>
      <c r="O79" s="23"/>
      <c r="P79" s="23"/>
      <c r="Q79" s="23"/>
      <c r="R79" s="23"/>
      <c r="S79" s="23"/>
      <c r="T79" s="23"/>
      <c r="U79" s="23"/>
      <c r="V79" s="23"/>
      <c r="W79" s="23"/>
      <c r="X79" s="23"/>
      <c r="Y79" s="23"/>
      <c r="Z79" s="23"/>
      <c r="AA79" s="23"/>
      <c r="AB79" s="23"/>
      <c r="AC79" s="23"/>
      <c r="AD79" s="23"/>
      <c r="AE79" s="23"/>
      <c r="AF79" s="23"/>
      <c r="AG79" s="23"/>
      <c r="AH79" s="23"/>
      <c r="AI79" s="23"/>
      <c r="AJ79" s="23"/>
      <c r="AK79" s="23"/>
    </row>
    <row r="80" spans="1:37">
      <c r="A80" s="23"/>
      <c r="B80" s="23"/>
      <c r="C80" s="23"/>
      <c r="D80" s="23"/>
      <c r="E80" s="23"/>
      <c r="F80" s="23"/>
      <c r="G80" s="23"/>
      <c r="H80" s="23"/>
      <c r="I80" s="206"/>
      <c r="J80" s="23"/>
      <c r="K80" s="23"/>
      <c r="L80" s="22"/>
      <c r="M80" s="22"/>
      <c r="N80" s="23"/>
      <c r="O80" s="23"/>
      <c r="P80" s="23"/>
      <c r="Q80" s="23"/>
      <c r="R80" s="23"/>
      <c r="S80" s="23"/>
      <c r="T80" s="23"/>
      <c r="U80" s="23"/>
      <c r="V80" s="23"/>
      <c r="W80" s="23"/>
      <c r="X80" s="23"/>
      <c r="Y80" s="23"/>
      <c r="Z80" s="23"/>
      <c r="AA80" s="23"/>
      <c r="AB80" s="23"/>
      <c r="AC80" s="23"/>
      <c r="AD80" s="23"/>
      <c r="AE80" s="23"/>
      <c r="AF80" s="23"/>
      <c r="AG80" s="23"/>
      <c r="AH80" s="23"/>
      <c r="AI80" s="23"/>
      <c r="AJ80" s="23"/>
      <c r="AK80" s="23"/>
    </row>
    <row r="81" spans="1:37">
      <c r="A81" s="23"/>
      <c r="B81" s="23"/>
      <c r="C81" s="23"/>
      <c r="D81" s="23"/>
      <c r="E81" s="23"/>
      <c r="F81" s="23"/>
      <c r="G81" s="23"/>
      <c r="H81" s="23"/>
      <c r="I81" s="206"/>
      <c r="J81" s="23"/>
      <c r="K81" s="23"/>
      <c r="L81" s="22"/>
      <c r="M81" s="22"/>
      <c r="N81" s="23"/>
      <c r="O81" s="23"/>
      <c r="P81" s="23"/>
      <c r="Q81" s="23"/>
      <c r="R81" s="23"/>
      <c r="S81" s="23"/>
      <c r="T81" s="23"/>
      <c r="U81" s="23"/>
      <c r="V81" s="23"/>
      <c r="W81" s="23"/>
      <c r="X81" s="23"/>
      <c r="Y81" s="23"/>
      <c r="Z81" s="23"/>
      <c r="AA81" s="23"/>
      <c r="AB81" s="23"/>
      <c r="AC81" s="23"/>
      <c r="AD81" s="23"/>
      <c r="AE81" s="23"/>
      <c r="AF81" s="23"/>
      <c r="AG81" s="23"/>
      <c r="AH81" s="23"/>
      <c r="AI81" s="23"/>
      <c r="AJ81" s="23"/>
      <c r="AK81" s="23"/>
    </row>
    <row r="82" spans="1:37">
      <c r="A82" s="23"/>
      <c r="B82" s="23"/>
      <c r="C82" s="23"/>
      <c r="D82" s="23"/>
      <c r="E82" s="23"/>
      <c r="F82" s="23"/>
      <c r="G82" s="23"/>
      <c r="H82" s="23"/>
      <c r="I82" s="206"/>
      <c r="J82" s="23"/>
      <c r="K82" s="23"/>
      <c r="L82" s="22"/>
      <c r="M82" s="22"/>
      <c r="N82" s="23"/>
      <c r="O82" s="23"/>
      <c r="P82" s="23"/>
      <c r="Q82" s="23"/>
      <c r="R82" s="23"/>
      <c r="S82" s="23"/>
      <c r="T82" s="23"/>
      <c r="U82" s="23"/>
      <c r="V82" s="23"/>
      <c r="W82" s="23"/>
      <c r="X82" s="23"/>
      <c r="Y82" s="23"/>
      <c r="Z82" s="23"/>
      <c r="AA82" s="23"/>
      <c r="AB82" s="23"/>
      <c r="AC82" s="23"/>
      <c r="AD82" s="23"/>
      <c r="AE82" s="23"/>
      <c r="AF82" s="23"/>
      <c r="AG82" s="23"/>
      <c r="AH82" s="23"/>
      <c r="AI82" s="23"/>
      <c r="AJ82" s="23"/>
      <c r="AK82" s="23"/>
    </row>
    <row r="83" spans="1:37">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row>
    <row r="84" spans="1:37">
      <c r="A84" s="23"/>
      <c r="B84" s="23"/>
      <c r="C84" s="23"/>
      <c r="D84" s="23"/>
      <c r="E84" s="23"/>
      <c r="F84" s="23"/>
      <c r="G84" s="23"/>
      <c r="H84" s="23"/>
      <c r="I84" s="23"/>
      <c r="J84" s="23"/>
      <c r="K84" s="23"/>
      <c r="L84" s="22"/>
      <c r="M84" s="22"/>
      <c r="N84" s="23"/>
      <c r="O84" s="23"/>
      <c r="P84" s="23"/>
      <c r="Q84" s="23"/>
      <c r="R84" s="23"/>
      <c r="S84" s="23"/>
      <c r="T84" s="23"/>
      <c r="U84" s="23"/>
      <c r="V84" s="23"/>
      <c r="W84" s="23"/>
      <c r="X84" s="23"/>
      <c r="Y84" s="23"/>
      <c r="Z84" s="23"/>
      <c r="AA84" s="23"/>
      <c r="AB84" s="23"/>
      <c r="AC84" s="23"/>
      <c r="AD84" s="23"/>
      <c r="AE84" s="23"/>
      <c r="AF84" s="23"/>
      <c r="AG84" s="23"/>
      <c r="AH84" s="23"/>
      <c r="AI84" s="23"/>
      <c r="AJ84" s="23"/>
      <c r="AK84" s="23"/>
    </row>
    <row r="85" spans="1:37">
      <c r="A85" s="23"/>
      <c r="B85" s="23"/>
      <c r="C85" s="23"/>
      <c r="D85" s="23"/>
      <c r="E85" s="23"/>
      <c r="F85" s="23"/>
      <c r="G85" s="23"/>
      <c r="H85" s="23"/>
      <c r="I85" s="23"/>
      <c r="J85" s="23"/>
      <c r="K85" s="23"/>
      <c r="L85" s="22"/>
      <c r="M85" s="22"/>
      <c r="N85" s="23"/>
      <c r="O85" s="23"/>
      <c r="P85" s="23"/>
      <c r="Q85" s="23"/>
      <c r="R85" s="23"/>
      <c r="S85" s="23"/>
      <c r="T85" s="23"/>
      <c r="U85" s="23"/>
      <c r="V85" s="23"/>
      <c r="W85" s="23"/>
      <c r="X85" s="23"/>
      <c r="Y85" s="23"/>
      <c r="Z85" s="23"/>
      <c r="AA85" s="23"/>
      <c r="AB85" s="23"/>
      <c r="AC85" s="23"/>
      <c r="AD85" s="23"/>
      <c r="AE85" s="23"/>
      <c r="AF85" s="23"/>
      <c r="AG85" s="23"/>
      <c r="AH85" s="23"/>
      <c r="AI85" s="23"/>
      <c r="AJ85" s="23"/>
      <c r="AK85" s="23"/>
    </row>
    <row r="86" spans="1:37">
      <c r="A86" s="23"/>
      <c r="B86" s="23"/>
      <c r="C86" s="23"/>
      <c r="D86" s="23"/>
      <c r="E86" s="23"/>
      <c r="F86" s="23"/>
      <c r="G86" s="23"/>
      <c r="H86" s="23"/>
      <c r="I86" s="23"/>
      <c r="J86" s="23"/>
      <c r="K86" s="23"/>
      <c r="L86" s="22"/>
      <c r="M86" s="22"/>
      <c r="N86" s="23"/>
      <c r="O86" s="23"/>
      <c r="P86" s="23"/>
      <c r="Q86" s="23"/>
      <c r="R86" s="23"/>
      <c r="S86" s="23"/>
      <c r="T86" s="23"/>
      <c r="U86" s="23"/>
      <c r="V86" s="23"/>
      <c r="W86" s="23"/>
      <c r="X86" s="23"/>
      <c r="Y86" s="23"/>
      <c r="Z86" s="23"/>
      <c r="AA86" s="23"/>
      <c r="AB86" s="23"/>
      <c r="AC86" s="23"/>
      <c r="AD86" s="23"/>
      <c r="AE86" s="23"/>
      <c r="AF86" s="23"/>
      <c r="AG86" s="23"/>
      <c r="AH86" s="23"/>
      <c r="AI86" s="23"/>
      <c r="AJ86" s="23"/>
      <c r="AK86" s="23"/>
    </row>
    <row r="87" spans="1:37">
      <c r="A87" s="23"/>
      <c r="B87" s="23"/>
      <c r="C87" s="23"/>
      <c r="D87" s="23"/>
      <c r="E87" s="23"/>
      <c r="F87" s="23"/>
      <c r="G87" s="23"/>
      <c r="H87" s="23"/>
      <c r="I87" s="23"/>
      <c r="J87" s="23"/>
      <c r="K87" s="23"/>
      <c r="L87" s="22"/>
      <c r="M87" s="22"/>
      <c r="N87" s="23"/>
      <c r="O87" s="23"/>
      <c r="P87" s="23"/>
      <c r="Q87" s="23"/>
      <c r="R87" s="23"/>
      <c r="S87" s="23"/>
      <c r="T87" s="23"/>
      <c r="U87" s="23"/>
      <c r="V87" s="23"/>
      <c r="W87" s="23"/>
      <c r="X87" s="23"/>
      <c r="Y87" s="23"/>
      <c r="Z87" s="23"/>
      <c r="AA87" s="23"/>
      <c r="AB87" s="23"/>
      <c r="AC87" s="23"/>
      <c r="AD87" s="23"/>
      <c r="AE87" s="23"/>
      <c r="AF87" s="23"/>
      <c r="AG87" s="23"/>
      <c r="AH87" s="23"/>
      <c r="AI87" s="23"/>
      <c r="AJ87" s="23"/>
      <c r="AK87" s="23"/>
    </row>
    <row r="88" spans="1:37">
      <c r="A88" s="23"/>
      <c r="B88" s="23"/>
      <c r="C88" s="23"/>
      <c r="D88" s="23"/>
      <c r="E88" s="23"/>
      <c r="F88" s="23"/>
      <c r="G88" s="23"/>
      <c r="H88" s="23"/>
      <c r="I88" s="23"/>
      <c r="J88" s="23"/>
      <c r="K88" s="23"/>
      <c r="L88" s="22"/>
      <c r="M88" s="22"/>
      <c r="N88" s="23"/>
      <c r="O88" s="23"/>
      <c r="P88" s="23"/>
      <c r="Q88" s="23"/>
      <c r="R88" s="23"/>
      <c r="S88" s="23"/>
      <c r="T88" s="23"/>
      <c r="U88" s="23"/>
      <c r="V88" s="23"/>
      <c r="W88" s="23"/>
      <c r="X88" s="23"/>
      <c r="Y88" s="23"/>
      <c r="Z88" s="23"/>
      <c r="AA88" s="23"/>
      <c r="AB88" s="23"/>
      <c r="AC88" s="23"/>
      <c r="AD88" s="23"/>
      <c r="AE88" s="23"/>
      <c r="AF88" s="23"/>
      <c r="AG88" s="23"/>
      <c r="AH88" s="23"/>
      <c r="AI88" s="23"/>
      <c r="AJ88" s="23"/>
      <c r="AK88" s="23"/>
    </row>
    <row r="89" spans="1:37">
      <c r="A89" s="23"/>
      <c r="B89" s="23"/>
      <c r="C89" s="23"/>
      <c r="D89" s="23"/>
      <c r="E89" s="23"/>
      <c r="F89" s="23"/>
      <c r="G89" s="23"/>
      <c r="H89" s="23"/>
      <c r="I89" s="23"/>
      <c r="J89" s="23"/>
      <c r="K89" s="23"/>
      <c r="L89" s="22"/>
      <c r="M89" s="22"/>
      <c r="N89" s="23"/>
      <c r="O89" s="23"/>
      <c r="P89" s="23"/>
      <c r="Q89" s="23"/>
      <c r="R89" s="23"/>
      <c r="S89" s="23"/>
      <c r="T89" s="23"/>
      <c r="U89" s="23"/>
      <c r="V89" s="23"/>
      <c r="W89" s="23"/>
      <c r="X89" s="23"/>
      <c r="Y89" s="23"/>
      <c r="Z89" s="23"/>
      <c r="AA89" s="23"/>
      <c r="AB89" s="23"/>
      <c r="AC89" s="23"/>
      <c r="AD89" s="23"/>
      <c r="AE89" s="23"/>
      <c r="AF89" s="23"/>
      <c r="AG89" s="23"/>
      <c r="AH89" s="23"/>
      <c r="AI89" s="23"/>
      <c r="AJ89" s="23"/>
      <c r="AK89" s="23"/>
    </row>
    <row r="90" spans="1:37">
      <c r="A90" s="23"/>
      <c r="B90" s="23"/>
      <c r="C90" s="23"/>
      <c r="D90" s="23"/>
      <c r="E90" s="23"/>
      <c r="F90" s="23"/>
      <c r="G90" s="23"/>
      <c r="H90" s="23"/>
      <c r="I90" s="23"/>
      <c r="J90" s="23"/>
      <c r="K90" s="23"/>
      <c r="L90" s="22"/>
      <c r="M90" s="22"/>
      <c r="N90" s="23"/>
      <c r="O90" s="23"/>
      <c r="P90" s="23"/>
      <c r="Q90" s="23"/>
      <c r="R90" s="23"/>
      <c r="S90" s="23"/>
      <c r="T90" s="23"/>
      <c r="U90" s="23"/>
      <c r="V90" s="23"/>
      <c r="W90" s="23"/>
      <c r="X90" s="23"/>
      <c r="Y90" s="23"/>
      <c r="Z90" s="23"/>
      <c r="AA90" s="23"/>
      <c r="AB90" s="23"/>
      <c r="AC90" s="23"/>
      <c r="AD90" s="23"/>
      <c r="AE90" s="23"/>
      <c r="AF90" s="23"/>
      <c r="AG90" s="23"/>
      <c r="AH90" s="23"/>
      <c r="AI90" s="23"/>
      <c r="AJ90" s="23"/>
      <c r="AK90" s="23"/>
    </row>
    <row r="91" spans="1:37">
      <c r="A91" s="23"/>
      <c r="B91" s="23"/>
      <c r="C91" s="23"/>
      <c r="D91" s="23"/>
      <c r="E91" s="23"/>
      <c r="F91" s="23"/>
      <c r="G91" s="23"/>
      <c r="H91" s="23"/>
      <c r="I91" s="23"/>
      <c r="J91" s="23"/>
      <c r="K91" s="23"/>
      <c r="L91" s="22"/>
      <c r="M91" s="22"/>
      <c r="N91" s="23"/>
      <c r="O91" s="23"/>
      <c r="P91" s="23"/>
      <c r="Q91" s="23"/>
      <c r="R91" s="23"/>
      <c r="S91" s="23"/>
      <c r="T91" s="23"/>
      <c r="U91" s="23"/>
      <c r="V91" s="23"/>
      <c r="W91" s="23"/>
      <c r="X91" s="23"/>
      <c r="Y91" s="23"/>
      <c r="Z91" s="23"/>
      <c r="AA91" s="23"/>
      <c r="AB91" s="23"/>
      <c r="AC91" s="23"/>
      <c r="AD91" s="23"/>
      <c r="AE91" s="23"/>
      <c r="AF91" s="23"/>
      <c r="AG91" s="23"/>
      <c r="AH91" s="23"/>
      <c r="AI91" s="23"/>
      <c r="AJ91" s="23"/>
      <c r="AK91" s="23"/>
    </row>
    <row r="92" spans="1:37">
      <c r="A92" s="23"/>
      <c r="B92" s="23"/>
      <c r="C92" s="23"/>
      <c r="D92" s="23"/>
      <c r="E92" s="23"/>
      <c r="F92" s="23"/>
      <c r="G92" s="23"/>
      <c r="H92" s="23"/>
      <c r="I92" s="23"/>
      <c r="J92" s="23"/>
      <c r="K92" s="23"/>
      <c r="L92" s="22"/>
      <c r="M92" s="22"/>
      <c r="N92" s="23"/>
      <c r="O92" s="23"/>
      <c r="P92" s="23"/>
      <c r="Q92" s="23"/>
      <c r="R92" s="23"/>
      <c r="S92" s="23"/>
      <c r="T92" s="23"/>
      <c r="U92" s="23"/>
      <c r="V92" s="23"/>
      <c r="W92" s="23"/>
      <c r="X92" s="23"/>
      <c r="Y92" s="23"/>
      <c r="Z92" s="23"/>
      <c r="AA92" s="23"/>
      <c r="AB92" s="23"/>
      <c r="AC92" s="23"/>
      <c r="AD92" s="23"/>
      <c r="AE92" s="23"/>
      <c r="AF92" s="23"/>
      <c r="AG92" s="23"/>
      <c r="AH92" s="23"/>
      <c r="AI92" s="23"/>
      <c r="AJ92" s="23"/>
      <c r="AK92" s="23"/>
    </row>
    <row r="93" spans="1:37">
      <c r="A93" s="23"/>
      <c r="B93" s="23"/>
      <c r="C93" s="23"/>
      <c r="D93" s="23"/>
      <c r="E93" s="23"/>
      <c r="F93" s="23"/>
      <c r="G93" s="23"/>
      <c r="H93" s="23"/>
      <c r="I93" s="23"/>
      <c r="J93" s="23"/>
      <c r="K93" s="23"/>
      <c r="L93" s="22"/>
      <c r="M93" s="22"/>
      <c r="N93" s="23"/>
      <c r="O93" s="23"/>
      <c r="P93" s="23"/>
      <c r="Q93" s="23"/>
      <c r="R93" s="23"/>
      <c r="S93" s="23"/>
      <c r="T93" s="23"/>
      <c r="U93" s="23"/>
      <c r="V93" s="23"/>
      <c r="W93" s="23"/>
      <c r="X93" s="23"/>
      <c r="Y93" s="23"/>
      <c r="Z93" s="23"/>
      <c r="AA93" s="23"/>
      <c r="AB93" s="23"/>
      <c r="AC93" s="23"/>
      <c r="AD93" s="23"/>
      <c r="AE93" s="23"/>
      <c r="AF93" s="23"/>
      <c r="AG93" s="23"/>
      <c r="AH93" s="23"/>
      <c r="AI93" s="23"/>
      <c r="AJ93" s="23"/>
      <c r="AK93" s="23"/>
    </row>
    <row r="94" spans="1:37">
      <c r="A94" s="23"/>
      <c r="B94" s="23"/>
      <c r="C94" s="23"/>
      <c r="D94" s="23"/>
      <c r="E94" s="23"/>
      <c r="F94" s="23"/>
      <c r="G94" s="23"/>
      <c r="H94" s="23"/>
      <c r="I94" s="23"/>
      <c r="J94" s="23"/>
      <c r="K94" s="23"/>
      <c r="L94" s="22"/>
      <c r="M94" s="22"/>
      <c r="N94" s="23"/>
      <c r="O94" s="23"/>
      <c r="P94" s="23"/>
      <c r="Q94" s="23"/>
      <c r="R94" s="23"/>
      <c r="S94" s="23"/>
      <c r="T94" s="23"/>
      <c r="U94" s="23"/>
      <c r="V94" s="23"/>
      <c r="W94" s="23"/>
      <c r="X94" s="23"/>
      <c r="Y94" s="23"/>
      <c r="Z94" s="23"/>
      <c r="AA94" s="23"/>
      <c r="AB94" s="23"/>
      <c r="AC94" s="23"/>
      <c r="AD94" s="23"/>
      <c r="AE94" s="23"/>
      <c r="AF94" s="23"/>
      <c r="AG94" s="23"/>
      <c r="AH94" s="23"/>
      <c r="AI94" s="23"/>
      <c r="AJ94" s="23"/>
      <c r="AK94" s="23"/>
    </row>
    <row r="95" spans="1:37">
      <c r="A95" s="23"/>
      <c r="B95" s="23"/>
      <c r="C95" s="23"/>
      <c r="D95" s="23"/>
      <c r="E95" s="23"/>
      <c r="F95" s="23"/>
      <c r="G95" s="23"/>
      <c r="H95" s="23"/>
      <c r="I95" s="23"/>
      <c r="J95" s="23"/>
      <c r="K95" s="23"/>
      <c r="L95" s="22"/>
      <c r="M95" s="22"/>
      <c r="N95" s="23"/>
      <c r="O95" s="23"/>
      <c r="P95" s="23"/>
      <c r="Q95" s="23"/>
      <c r="R95" s="23"/>
      <c r="S95" s="23"/>
      <c r="T95" s="23"/>
      <c r="U95" s="23"/>
      <c r="V95" s="23"/>
      <c r="W95" s="23"/>
      <c r="X95" s="23"/>
      <c r="Y95" s="23"/>
      <c r="Z95" s="23"/>
      <c r="AA95" s="23"/>
      <c r="AB95" s="23"/>
      <c r="AC95" s="23"/>
      <c r="AD95" s="23"/>
      <c r="AE95" s="23"/>
      <c r="AF95" s="23"/>
      <c r="AG95" s="23"/>
      <c r="AH95" s="23"/>
      <c r="AI95" s="23"/>
      <c r="AJ95" s="23"/>
      <c r="AK95" s="23"/>
    </row>
    <row r="96" spans="1:37">
      <c r="A96" s="23"/>
      <c r="B96" s="23"/>
      <c r="C96" s="23"/>
      <c r="D96" s="23"/>
      <c r="E96" s="23"/>
      <c r="F96" s="23"/>
      <c r="G96" s="23"/>
      <c r="H96" s="23"/>
      <c r="I96" s="23"/>
      <c r="J96" s="23"/>
      <c r="K96" s="23"/>
      <c r="L96" s="22"/>
      <c r="M96" s="22"/>
      <c r="N96" s="23"/>
      <c r="O96" s="23"/>
      <c r="P96" s="23"/>
      <c r="Q96" s="23"/>
      <c r="R96" s="23"/>
      <c r="S96" s="23"/>
      <c r="T96" s="23"/>
      <c r="U96" s="23"/>
      <c r="V96" s="23"/>
      <c r="W96" s="23"/>
      <c r="X96" s="23"/>
      <c r="Y96" s="23"/>
      <c r="Z96" s="23"/>
      <c r="AA96" s="23"/>
      <c r="AB96" s="23"/>
      <c r="AC96" s="23"/>
      <c r="AD96" s="23"/>
      <c r="AE96" s="23"/>
      <c r="AF96" s="23"/>
      <c r="AG96" s="23"/>
      <c r="AH96" s="23"/>
      <c r="AI96" s="23"/>
      <c r="AJ96" s="23"/>
      <c r="AK96" s="23"/>
    </row>
    <row r="97" spans="1:37">
      <c r="A97" s="23"/>
      <c r="B97" s="23"/>
      <c r="C97" s="23"/>
      <c r="D97" s="23"/>
      <c r="E97" s="23"/>
      <c r="F97" s="23"/>
      <c r="G97" s="23"/>
      <c r="H97" s="23"/>
      <c r="I97" s="23"/>
      <c r="J97" s="23"/>
      <c r="K97" s="23"/>
      <c r="L97" s="22"/>
      <c r="M97" s="22"/>
      <c r="N97" s="23"/>
      <c r="O97" s="23"/>
      <c r="P97" s="23"/>
      <c r="Q97" s="23"/>
      <c r="R97" s="23"/>
      <c r="S97" s="23"/>
      <c r="T97" s="23"/>
      <c r="U97" s="23"/>
      <c r="V97" s="23"/>
      <c r="W97" s="23"/>
      <c r="X97" s="23"/>
      <c r="Y97" s="23"/>
      <c r="Z97" s="23"/>
      <c r="AA97" s="23"/>
      <c r="AB97" s="23"/>
      <c r="AC97" s="23"/>
      <c r="AD97" s="23"/>
      <c r="AE97" s="23"/>
      <c r="AF97" s="23"/>
      <c r="AG97" s="23"/>
      <c r="AH97" s="23"/>
      <c r="AI97" s="23"/>
      <c r="AJ97" s="23"/>
      <c r="AK97" s="23"/>
    </row>
    <row r="98" spans="1:37">
      <c r="A98" s="23"/>
      <c r="B98" s="23"/>
      <c r="C98" s="23"/>
      <c r="D98" s="23"/>
      <c r="E98" s="23"/>
      <c r="F98" s="23"/>
      <c r="G98" s="23"/>
      <c r="H98" s="23"/>
      <c r="I98" s="23"/>
      <c r="J98" s="23"/>
      <c r="K98" s="23"/>
      <c r="L98" s="22"/>
      <c r="M98" s="22"/>
      <c r="N98" s="23"/>
      <c r="O98" s="23"/>
      <c r="P98" s="23"/>
      <c r="Q98" s="23"/>
      <c r="R98" s="23"/>
      <c r="S98" s="23"/>
      <c r="T98" s="23"/>
      <c r="U98" s="23"/>
      <c r="V98" s="23"/>
      <c r="W98" s="23"/>
      <c r="X98" s="23"/>
      <c r="Y98" s="23"/>
      <c r="Z98" s="23"/>
      <c r="AA98" s="23"/>
      <c r="AB98" s="23"/>
      <c r="AC98" s="23"/>
      <c r="AD98" s="23"/>
      <c r="AE98" s="23"/>
      <c r="AF98" s="23"/>
      <c r="AG98" s="23"/>
      <c r="AH98" s="23"/>
      <c r="AI98" s="23"/>
      <c r="AJ98" s="23"/>
      <c r="AK98" s="23"/>
    </row>
    <row r="99" spans="1:37">
      <c r="A99" s="23"/>
      <c r="B99" s="23"/>
      <c r="C99" s="23"/>
      <c r="D99" s="23"/>
      <c r="E99" s="23"/>
      <c r="F99" s="23"/>
      <c r="G99" s="23"/>
      <c r="H99" s="23"/>
      <c r="I99" s="23"/>
      <c r="J99" s="23"/>
      <c r="K99" s="23"/>
      <c r="L99" s="22"/>
      <c r="M99" s="22"/>
      <c r="N99" s="23"/>
      <c r="O99" s="23"/>
      <c r="P99" s="23"/>
      <c r="Q99" s="23"/>
      <c r="R99" s="23"/>
      <c r="S99" s="23"/>
      <c r="T99" s="23"/>
      <c r="U99" s="23"/>
      <c r="V99" s="23"/>
      <c r="W99" s="23"/>
      <c r="X99" s="23"/>
      <c r="Y99" s="23"/>
      <c r="Z99" s="23"/>
      <c r="AA99" s="23"/>
      <c r="AB99" s="23"/>
      <c r="AC99" s="23"/>
      <c r="AD99" s="23"/>
      <c r="AE99" s="23"/>
      <c r="AF99" s="23"/>
      <c r="AG99" s="23"/>
      <c r="AH99" s="23"/>
      <c r="AI99" s="23"/>
      <c r="AJ99" s="23"/>
      <c r="AK99" s="23"/>
    </row>
    <row r="100" spans="1:37">
      <c r="A100" s="23"/>
      <c r="B100" s="23"/>
      <c r="C100" s="23"/>
      <c r="D100" s="23"/>
      <c r="E100" s="23"/>
      <c r="F100" s="23"/>
      <c r="G100" s="23"/>
      <c r="H100" s="23"/>
      <c r="I100" s="23"/>
      <c r="J100" s="23"/>
      <c r="K100" s="23"/>
      <c r="L100" s="22"/>
      <c r="M100" s="22"/>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row>
    <row r="101" spans="1:37">
      <c r="A101" s="23"/>
      <c r="B101" s="23"/>
      <c r="C101" s="23"/>
      <c r="D101" s="23"/>
      <c r="E101" s="23"/>
      <c r="F101" s="23"/>
      <c r="G101" s="23"/>
      <c r="H101" s="23"/>
      <c r="I101" s="23"/>
      <c r="J101" s="23"/>
      <c r="K101" s="23"/>
      <c r="L101" s="22"/>
      <c r="M101" s="22"/>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row>
    <row r="102" spans="1:37">
      <c r="A102" s="23"/>
      <c r="B102" s="23"/>
      <c r="C102" s="23"/>
      <c r="D102" s="23"/>
      <c r="E102" s="23"/>
      <c r="F102" s="23"/>
      <c r="G102" s="23"/>
      <c r="H102" s="23"/>
      <c r="I102" s="23"/>
      <c r="J102" s="23"/>
      <c r="K102" s="23"/>
      <c r="L102" s="22"/>
      <c r="M102" s="22"/>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row>
    <row r="103" spans="1:37">
      <c r="A103" s="23"/>
      <c r="B103" s="23"/>
      <c r="C103" s="23"/>
      <c r="D103" s="23"/>
      <c r="E103" s="23"/>
      <c r="F103" s="23"/>
      <c r="G103" s="23"/>
      <c r="H103" s="23"/>
      <c r="I103" s="23"/>
      <c r="J103" s="23"/>
      <c r="K103" s="23"/>
      <c r="L103" s="22"/>
      <c r="M103" s="22"/>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row>
    <row r="104" spans="1:37">
      <c r="A104" s="23"/>
      <c r="B104" s="23"/>
      <c r="C104" s="23"/>
      <c r="D104" s="23"/>
      <c r="E104" s="23"/>
      <c r="F104" s="23"/>
      <c r="G104" s="23"/>
      <c r="H104" s="23"/>
      <c r="I104" s="23"/>
      <c r="J104" s="23"/>
      <c r="K104" s="23"/>
      <c r="L104" s="22"/>
      <c r="M104" s="22"/>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row>
    <row r="105" spans="1:37">
      <c r="A105" s="23"/>
      <c r="B105" s="23"/>
      <c r="C105" s="23"/>
      <c r="D105" s="23"/>
      <c r="E105" s="23"/>
      <c r="F105" s="23"/>
      <c r="G105" s="23"/>
      <c r="H105" s="23"/>
      <c r="I105" s="23"/>
      <c r="J105" s="23"/>
      <c r="K105" s="23"/>
      <c r="L105" s="22"/>
      <c r="M105" s="22"/>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row>
    <row r="106" spans="1:37">
      <c r="A106" s="23"/>
      <c r="B106" s="23"/>
      <c r="C106" s="23"/>
      <c r="D106" s="23"/>
      <c r="E106" s="23"/>
      <c r="F106" s="23"/>
      <c r="G106" s="23"/>
      <c r="H106" s="23"/>
      <c r="I106" s="23"/>
      <c r="J106" s="23"/>
      <c r="K106" s="23"/>
      <c r="L106" s="22"/>
      <c r="M106" s="22"/>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row>
    <row r="107" spans="1:37">
      <c r="A107" s="23"/>
      <c r="B107" s="23"/>
      <c r="C107" s="23"/>
      <c r="D107" s="23"/>
      <c r="E107" s="23"/>
      <c r="F107" s="23"/>
      <c r="G107" s="23"/>
      <c r="H107" s="23"/>
      <c r="I107" s="23"/>
      <c r="J107" s="23"/>
      <c r="K107" s="23"/>
      <c r="L107" s="22"/>
      <c r="M107" s="22"/>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row>
    <row r="108" spans="1:37">
      <c r="A108" s="23"/>
      <c r="B108" s="23"/>
      <c r="C108" s="23"/>
      <c r="D108" s="23"/>
      <c r="E108" s="23"/>
      <c r="F108" s="23"/>
      <c r="G108" s="23"/>
      <c r="H108" s="23"/>
      <c r="I108" s="23"/>
      <c r="J108" s="23"/>
      <c r="K108" s="23"/>
      <c r="L108" s="22"/>
      <c r="M108" s="22"/>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row>
    <row r="109" spans="1:37">
      <c r="A109" s="23"/>
      <c r="B109" s="23"/>
      <c r="C109" s="23"/>
      <c r="D109" s="23"/>
      <c r="E109" s="23"/>
      <c r="F109" s="23"/>
      <c r="G109" s="23"/>
      <c r="H109" s="23"/>
      <c r="I109" s="23"/>
      <c r="J109" s="23"/>
      <c r="K109" s="23"/>
      <c r="L109" s="22"/>
      <c r="M109" s="22"/>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row>
    <row r="110" spans="1:37">
      <c r="A110" s="23"/>
      <c r="B110" s="23"/>
      <c r="C110" s="23"/>
      <c r="D110" s="23"/>
      <c r="E110" s="23"/>
      <c r="F110" s="23"/>
      <c r="G110" s="23"/>
      <c r="H110" s="23"/>
      <c r="I110" s="23"/>
      <c r="J110" s="23"/>
      <c r="K110" s="23"/>
      <c r="L110" s="22"/>
      <c r="M110" s="22"/>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row>
    <row r="111" spans="1:37">
      <c r="A111" s="23"/>
      <c r="B111" s="23"/>
      <c r="C111" s="23"/>
      <c r="D111" s="23"/>
      <c r="E111" s="23"/>
      <c r="F111" s="23"/>
      <c r="G111" s="23"/>
      <c r="H111" s="23"/>
      <c r="I111" s="23"/>
      <c r="J111" s="23"/>
      <c r="K111" s="23"/>
      <c r="L111" s="22"/>
      <c r="M111" s="22"/>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row>
    <row r="112" spans="1:37">
      <c r="A112" s="23"/>
      <c r="B112" s="23"/>
      <c r="C112" s="23"/>
      <c r="D112" s="23"/>
      <c r="E112" s="23"/>
      <c r="F112" s="23"/>
      <c r="G112" s="23"/>
      <c r="H112" s="23"/>
      <c r="I112" s="23"/>
      <c r="J112" s="23"/>
      <c r="K112" s="23"/>
      <c r="L112" s="22"/>
      <c r="M112" s="22"/>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row>
    <row r="113" spans="1:37">
      <c r="A113" s="23"/>
      <c r="B113" s="23"/>
      <c r="C113" s="23"/>
      <c r="D113" s="23"/>
      <c r="E113" s="23"/>
      <c r="F113" s="23"/>
      <c r="G113" s="23"/>
      <c r="H113" s="23"/>
      <c r="I113" s="23"/>
      <c r="J113" s="23"/>
      <c r="K113" s="23"/>
      <c r="L113" s="22"/>
      <c r="M113" s="22"/>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row>
    <row r="114" spans="1:37">
      <c r="A114" s="23"/>
      <c r="B114" s="23"/>
      <c r="C114" s="23"/>
      <c r="D114" s="23"/>
      <c r="E114" s="23"/>
      <c r="F114" s="23"/>
      <c r="G114" s="23"/>
      <c r="H114" s="23"/>
      <c r="I114" s="23"/>
      <c r="J114" s="23"/>
      <c r="K114" s="23"/>
      <c r="L114" s="22"/>
      <c r="M114" s="22"/>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row>
    <row r="115" spans="1:37">
      <c r="A115" s="23"/>
      <c r="B115" s="23"/>
      <c r="C115" s="23"/>
      <c r="D115" s="23"/>
      <c r="E115" s="23"/>
      <c r="F115" s="23"/>
      <c r="G115" s="23"/>
      <c r="H115" s="23"/>
      <c r="I115" s="23"/>
      <c r="J115" s="23"/>
      <c r="K115" s="23"/>
      <c r="L115" s="22"/>
      <c r="M115" s="22"/>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row>
    <row r="116" spans="1:37">
      <c r="A116" s="23"/>
      <c r="B116" s="23"/>
      <c r="C116" s="23"/>
      <c r="D116" s="23"/>
      <c r="E116" s="23"/>
      <c r="F116" s="23"/>
      <c r="G116" s="23"/>
      <c r="H116" s="23"/>
      <c r="I116" s="23"/>
      <c r="J116" s="23"/>
      <c r="K116" s="23"/>
      <c r="L116" s="22"/>
      <c r="M116" s="22"/>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row>
    <row r="117" spans="1:37">
      <c r="A117" s="23"/>
      <c r="B117" s="23"/>
      <c r="C117" s="23"/>
      <c r="D117" s="23"/>
      <c r="E117" s="23"/>
      <c r="F117" s="23"/>
      <c r="G117" s="23"/>
      <c r="H117" s="23"/>
      <c r="I117" s="23"/>
      <c r="J117" s="23"/>
      <c r="K117" s="23"/>
      <c r="L117" s="22"/>
      <c r="M117" s="22"/>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row>
    <row r="118" spans="1:37">
      <c r="A118" s="23"/>
      <c r="B118" s="23"/>
      <c r="C118" s="23"/>
      <c r="D118" s="23"/>
      <c r="E118" s="23"/>
      <c r="F118" s="23"/>
      <c r="G118" s="23"/>
      <c r="H118" s="23"/>
      <c r="I118" s="23"/>
      <c r="J118" s="23"/>
      <c r="K118" s="23"/>
      <c r="L118" s="22"/>
      <c r="M118" s="22"/>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row>
    <row r="119" spans="1:37">
      <c r="A119" s="23"/>
      <c r="B119" s="23"/>
      <c r="C119" s="23"/>
      <c r="D119" s="23"/>
      <c r="E119" s="23"/>
      <c r="F119" s="23"/>
      <c r="G119" s="23"/>
      <c r="H119" s="23"/>
      <c r="I119" s="23"/>
      <c r="J119" s="23"/>
      <c r="K119" s="23"/>
      <c r="L119" s="22"/>
      <c r="M119" s="22"/>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row>
    <row r="120" spans="1:37">
      <c r="A120" s="23"/>
      <c r="B120" s="23"/>
      <c r="C120" s="23"/>
      <c r="D120" s="23"/>
      <c r="E120" s="23"/>
      <c r="F120" s="23"/>
      <c r="G120" s="23"/>
      <c r="H120" s="23"/>
      <c r="I120" s="23"/>
      <c r="J120" s="23"/>
      <c r="K120" s="23"/>
      <c r="L120" s="22"/>
      <c r="M120" s="22"/>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row>
    <row r="121" spans="1:37">
      <c r="A121" s="23"/>
      <c r="B121" s="23"/>
      <c r="C121" s="23"/>
      <c r="D121" s="23"/>
      <c r="E121" s="23"/>
      <c r="F121" s="23"/>
      <c r="G121" s="23"/>
      <c r="H121" s="23"/>
      <c r="I121" s="23"/>
      <c r="J121" s="23"/>
      <c r="K121" s="23"/>
      <c r="L121" s="22"/>
      <c r="M121" s="22"/>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row>
    <row r="122" spans="1:37">
      <c r="A122" s="23"/>
      <c r="B122" s="23"/>
      <c r="C122" s="23"/>
      <c r="D122" s="23"/>
      <c r="E122" s="23"/>
      <c r="F122" s="23"/>
      <c r="G122" s="23"/>
      <c r="H122" s="23"/>
      <c r="I122" s="23"/>
      <c r="J122" s="23"/>
      <c r="K122" s="23"/>
      <c r="L122" s="22"/>
      <c r="M122" s="22"/>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row>
    <row r="123" spans="1:37">
      <c r="A123" s="23"/>
      <c r="B123" s="23"/>
      <c r="C123" s="23"/>
      <c r="D123" s="23"/>
      <c r="E123" s="23"/>
      <c r="F123" s="23"/>
      <c r="G123" s="23"/>
      <c r="H123" s="23"/>
      <c r="I123" s="23"/>
      <c r="J123" s="23"/>
      <c r="K123" s="23"/>
      <c r="L123" s="22"/>
      <c r="M123" s="22"/>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row>
    <row r="124" spans="1:37">
      <c r="A124" s="23"/>
      <c r="B124" s="23"/>
      <c r="C124" s="23"/>
      <c r="D124" s="23"/>
      <c r="E124" s="23"/>
      <c r="F124" s="23"/>
      <c r="G124" s="23"/>
      <c r="H124" s="23"/>
      <c r="I124" s="23"/>
      <c r="J124" s="23"/>
      <c r="K124" s="23"/>
      <c r="L124" s="22"/>
      <c r="M124" s="22"/>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row>
  </sheetData>
  <sheetProtection algorithmName="SHA-512" hashValue="1qXuLSa81p13cPK2CeDUI0a+N4lFAw0imyxvbe4lb5vRwouNxGIG2kCgCcTLxQ/+fqQc095rQLGSUsNrHjnpdQ==" saltValue="+5MX20huoQR7ISSVtVkjyg==" spinCount="100000" sheet="1" objects="1" scenarios="1" selectLockedCells="1"/>
  <protectedRanges>
    <protectedRange sqref="K23 K52 K57 K12 K32 K45:K46" name="Bereik1"/>
  </protectedRanges>
  <mergeCells count="11">
    <mergeCell ref="X71:X72"/>
    <mergeCell ref="Y71:Y72"/>
    <mergeCell ref="U5:W7"/>
    <mergeCell ref="N10:P10"/>
    <mergeCell ref="P69:T69"/>
    <mergeCell ref="R71:W72"/>
    <mergeCell ref="I71:K72"/>
    <mergeCell ref="N71:N72"/>
    <mergeCell ref="P71:P72"/>
    <mergeCell ref="H69:L69"/>
    <mergeCell ref="Q71:Q72"/>
  </mergeCells>
  <dataValidations count="6">
    <dataValidation type="list" allowBlank="1" showInputMessage="1" showErrorMessage="1" sqref="K57 K45:K46" xr:uid="{3E7BFE91-648D-48D4-BE59-ADE291689B11}">
      <formula1>$AO$8:$AO$14</formula1>
    </dataValidation>
    <dataValidation type="list" allowBlank="1" showInputMessage="1" showErrorMessage="1" sqref="K12" xr:uid="{B5B93EDA-D740-42E1-B3FA-B98AA7D289C5}">
      <formula1>$AO$8:$AO$12</formula1>
    </dataValidation>
    <dataValidation type="list" allowBlank="1" showInputMessage="1" showErrorMessage="1" sqref="AA8:AA20" xr:uid="{EC0F0EFC-9D94-4DF5-8B5C-1442C0B56E41}">
      <formula1>$AA$8:$AA$9</formula1>
    </dataValidation>
    <dataValidation type="list" allowBlank="1" showInputMessage="1" showErrorMessage="1" sqref="K32" xr:uid="{6D562794-EC8E-4392-8865-B41597E01D93}">
      <formula1>$AO$8:$AO$10</formula1>
    </dataValidation>
    <dataValidation type="list" allowBlank="1" showInputMessage="1" showErrorMessage="1" sqref="K52" xr:uid="{4C1FF88F-E8F0-46C8-9B1B-B51AC4D9285A}">
      <formula1>$AO$15:$AO$17</formula1>
    </dataValidation>
    <dataValidation type="list" allowBlank="1" showInputMessage="1" showErrorMessage="1" sqref="K23" xr:uid="{9415A784-18F1-4A6E-80BB-44A22E20F6F3}">
      <formula1>$AO$8:$AO$9</formula1>
    </dataValidation>
  </dataValidations>
  <hyperlinks>
    <hyperlink ref="H69" location="Blad1!L9" display="&lt;---Terug naar de vorige vraag" xr:uid="{F659807B-6B12-4A3B-92B3-2E54C0F74687}"/>
    <hyperlink ref="H69:L69" location="kamperen!L9" display="Terug naar de vorige vraag" xr:uid="{BEE54A2A-F410-4E6E-B037-076D0C715C5C}"/>
    <hyperlink ref="P69:T69" location="routes!F24" tooltip="Een route uitkiezen" display="naar route uitkiezen ---&gt;" xr:uid="{90720E92-4ECD-44CF-A394-1C4D08886D0B}"/>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AD80B-6B8F-462D-A18B-31D901305B90}">
  <dimension ref="A1:AM67"/>
  <sheetViews>
    <sheetView zoomScaleNormal="100" workbookViewId="0">
      <selection activeCell="I27" sqref="I27"/>
    </sheetView>
  </sheetViews>
  <sheetFormatPr defaultRowHeight="12.75"/>
  <cols>
    <col min="1" max="1" width="17" customWidth="1"/>
    <col min="2" max="2" width="18.28515625" customWidth="1"/>
    <col min="4" max="4" width="14" customWidth="1"/>
    <col min="5" max="5" width="9.5703125" customWidth="1"/>
    <col min="6" max="6" width="79.5703125" customWidth="1"/>
    <col min="7" max="8" width="23.5703125" customWidth="1"/>
    <col min="9" max="9" width="11.7109375" customWidth="1"/>
    <col min="10" max="10" width="20.5703125" customWidth="1"/>
    <col min="11" max="11" width="3.140625" customWidth="1"/>
  </cols>
  <sheetData>
    <row r="1" spans="1:39">
      <c r="A1" s="198"/>
      <c r="B1" s="23"/>
      <c r="C1" s="23"/>
      <c r="D1" s="23"/>
      <c r="E1" s="23"/>
      <c r="F1" s="23"/>
      <c r="G1" s="23"/>
      <c r="H1" s="23"/>
      <c r="I1" s="23"/>
      <c r="J1" s="23"/>
      <c r="K1" s="23"/>
      <c r="L1" s="23"/>
      <c r="M1" s="23"/>
      <c r="N1" s="23"/>
      <c r="O1" s="23"/>
      <c r="P1" s="23"/>
      <c r="Q1" s="23"/>
      <c r="R1" s="23"/>
      <c r="S1" s="23"/>
      <c r="T1" s="23"/>
      <c r="U1" s="23"/>
      <c r="V1" s="23"/>
      <c r="W1" s="23"/>
      <c r="X1" s="23"/>
      <c r="Y1" s="23"/>
    </row>
    <row r="2" spans="1:39" ht="18">
      <c r="A2" s="23"/>
      <c r="B2" s="23"/>
      <c r="C2" s="23"/>
      <c r="D2" s="23"/>
      <c r="E2" s="367" t="s">
        <v>344</v>
      </c>
      <c r="F2" s="23"/>
      <c r="G2" s="23"/>
      <c r="H2" s="23"/>
      <c r="I2" s="23"/>
      <c r="J2" s="23"/>
      <c r="K2" s="23"/>
      <c r="L2" s="23"/>
      <c r="M2" s="23"/>
      <c r="N2" s="23"/>
      <c r="O2" s="23"/>
      <c r="P2" s="23"/>
      <c r="Q2" s="23"/>
      <c r="R2" s="23"/>
      <c r="S2" s="23"/>
      <c r="T2" s="23"/>
      <c r="U2" s="23"/>
      <c r="V2" s="23"/>
      <c r="W2" s="23"/>
      <c r="X2" s="23"/>
      <c r="Y2" s="23"/>
    </row>
    <row r="3" spans="1:39">
      <c r="A3" s="23"/>
      <c r="B3" s="23"/>
      <c r="C3" s="23"/>
      <c r="D3" s="23"/>
      <c r="E3" s="23"/>
      <c r="F3" s="23"/>
      <c r="G3" s="23"/>
      <c r="H3" s="23"/>
      <c r="I3" s="23"/>
      <c r="J3" s="23"/>
      <c r="K3" s="23"/>
      <c r="L3" s="23"/>
      <c r="M3" s="23"/>
      <c r="N3" s="23"/>
      <c r="O3" s="23"/>
      <c r="P3" s="23"/>
      <c r="Q3" s="23"/>
      <c r="R3" s="23"/>
      <c r="S3" s="23"/>
      <c r="T3" s="23"/>
      <c r="U3" s="23"/>
      <c r="V3" s="23"/>
      <c r="W3" s="23"/>
      <c r="X3" s="23"/>
      <c r="Y3" s="23"/>
    </row>
    <row r="4" spans="1:39" ht="96">
      <c r="A4" s="23"/>
      <c r="B4" s="23"/>
      <c r="C4" s="23"/>
      <c r="D4" s="23"/>
      <c r="E4" s="349" t="s">
        <v>12</v>
      </c>
      <c r="F4" s="346"/>
      <c r="G4" s="23"/>
      <c r="H4" s="485" t="str">
        <f>IF(Z37&gt;3,"Verder naar de kano's","")</f>
        <v/>
      </c>
      <c r="I4" s="486"/>
      <c r="J4" s="486"/>
      <c r="K4" s="486"/>
      <c r="L4" s="486"/>
      <c r="M4" s="23"/>
      <c r="N4" s="23"/>
      <c r="O4" s="23"/>
      <c r="P4" s="23"/>
      <c r="Q4" s="23"/>
      <c r="R4" s="23"/>
      <c r="S4" s="23"/>
      <c r="T4" s="23"/>
      <c r="U4" s="23"/>
      <c r="V4" s="23"/>
      <c r="W4" s="23"/>
      <c r="X4" s="23"/>
      <c r="Y4" s="23"/>
    </row>
    <row r="5" spans="1:39">
      <c r="A5" s="23"/>
      <c r="B5" s="23"/>
      <c r="C5" s="23"/>
      <c r="D5" s="23"/>
      <c r="E5" s="23"/>
      <c r="F5" s="23"/>
      <c r="G5" s="23"/>
      <c r="H5" s="23"/>
      <c r="I5" s="23"/>
      <c r="J5" s="23"/>
      <c r="K5" s="23"/>
      <c r="L5" s="23"/>
      <c r="M5" s="23"/>
      <c r="N5" s="23"/>
      <c r="O5" s="23"/>
      <c r="P5" s="23"/>
      <c r="Q5" s="23"/>
      <c r="R5" s="23"/>
      <c r="S5" s="23"/>
      <c r="T5" s="23"/>
      <c r="U5" s="23"/>
      <c r="V5" s="23"/>
      <c r="W5" s="23"/>
      <c r="X5" s="23"/>
      <c r="Y5" s="23"/>
      <c r="AM5" s="363"/>
    </row>
    <row r="6" spans="1:39">
      <c r="A6" s="23"/>
      <c r="B6" s="23"/>
      <c r="C6" s="23"/>
      <c r="D6" s="23"/>
      <c r="E6" s="200" t="s">
        <v>343</v>
      </c>
      <c r="F6" s="23"/>
      <c r="G6" s="23"/>
      <c r="H6" s="23"/>
      <c r="I6" s="23"/>
      <c r="J6" s="23"/>
      <c r="K6" s="23"/>
      <c r="L6" s="23"/>
      <c r="M6" s="23"/>
      <c r="N6" s="23"/>
      <c r="O6" s="23"/>
      <c r="P6" s="23"/>
      <c r="Q6" s="23"/>
      <c r="R6" s="23"/>
      <c r="S6" s="23"/>
      <c r="T6" s="23"/>
      <c r="U6" s="23"/>
      <c r="V6" s="23"/>
      <c r="W6" s="23"/>
      <c r="X6" s="23"/>
      <c r="Y6" s="23"/>
      <c r="AM6" s="363"/>
    </row>
    <row r="7" spans="1:39" ht="18">
      <c r="A7" s="23"/>
      <c r="B7" s="23"/>
      <c r="C7" s="23"/>
      <c r="D7" s="23"/>
      <c r="E7" s="366"/>
      <c r="F7" s="368" t="s">
        <v>441</v>
      </c>
      <c r="G7" s="484" t="s">
        <v>320</v>
      </c>
      <c r="H7" s="484"/>
      <c r="I7" s="484"/>
      <c r="J7" s="484"/>
      <c r="K7" s="23"/>
      <c r="L7" s="23"/>
      <c r="M7" s="23"/>
      <c r="N7" s="23"/>
      <c r="O7" s="23"/>
      <c r="P7" s="23"/>
      <c r="Q7" s="23"/>
      <c r="R7" s="23"/>
      <c r="S7" s="23"/>
      <c r="T7" s="23"/>
      <c r="U7" s="23"/>
      <c r="V7" s="23"/>
      <c r="W7" s="23"/>
      <c r="X7" s="23"/>
      <c r="Y7" s="23"/>
      <c r="AM7" s="363"/>
    </row>
    <row r="8" spans="1:39">
      <c r="A8" s="23"/>
      <c r="B8" s="23"/>
      <c r="C8" s="23"/>
      <c r="D8" s="23"/>
      <c r="E8" s="212" t="s">
        <v>338</v>
      </c>
      <c r="F8" s="23"/>
      <c r="G8" s="212" t="s">
        <v>327</v>
      </c>
      <c r="H8" s="212" t="s">
        <v>328</v>
      </c>
      <c r="I8" s="212" t="s">
        <v>323</v>
      </c>
      <c r="J8" s="212" t="s">
        <v>325</v>
      </c>
      <c r="K8" s="23"/>
      <c r="L8" s="23"/>
      <c r="M8" s="23"/>
      <c r="N8" s="23"/>
      <c r="O8" s="23"/>
      <c r="P8" s="23"/>
      <c r="Q8" s="23"/>
      <c r="R8" s="23"/>
      <c r="S8" s="23"/>
      <c r="T8" s="23"/>
      <c r="U8" s="23"/>
      <c r="V8" s="23"/>
      <c r="W8" s="23"/>
      <c r="X8" s="23"/>
      <c r="Y8" s="23"/>
      <c r="AM8" s="363"/>
    </row>
    <row r="9" spans="1:39" ht="15">
      <c r="A9" s="23"/>
      <c r="B9" s="23"/>
      <c r="C9" s="23"/>
      <c r="D9" s="23"/>
      <c r="E9" s="369">
        <v>2</v>
      </c>
      <c r="F9" s="371" t="s">
        <v>316</v>
      </c>
      <c r="G9" s="370" t="s">
        <v>332</v>
      </c>
      <c r="H9" s="370" t="s">
        <v>322</v>
      </c>
      <c r="I9" s="370" t="s">
        <v>324</v>
      </c>
      <c r="J9" s="370" t="s">
        <v>326</v>
      </c>
      <c r="K9" s="23"/>
      <c r="L9" s="23"/>
      <c r="M9" s="23"/>
      <c r="N9" s="23"/>
      <c r="O9" s="23"/>
      <c r="P9" s="23"/>
      <c r="Q9" s="23"/>
      <c r="R9" s="23"/>
      <c r="S9" s="23"/>
      <c r="T9" s="23"/>
      <c r="U9" s="23"/>
      <c r="V9" s="23"/>
      <c r="W9" s="23"/>
      <c r="X9" s="23"/>
      <c r="Y9" s="23"/>
      <c r="AM9" s="363"/>
    </row>
    <row r="10" spans="1:39" ht="15">
      <c r="A10" s="23"/>
      <c r="B10" s="23"/>
      <c r="C10" s="23"/>
      <c r="D10" s="23"/>
      <c r="E10" s="369">
        <v>3</v>
      </c>
      <c r="F10" s="371" t="s">
        <v>321</v>
      </c>
      <c r="G10" s="370" t="s">
        <v>331</v>
      </c>
      <c r="H10" s="370" t="s">
        <v>322</v>
      </c>
      <c r="I10" s="370" t="s">
        <v>329</v>
      </c>
      <c r="J10" s="370" t="s">
        <v>330</v>
      </c>
      <c r="K10" s="23"/>
      <c r="L10" s="23"/>
      <c r="M10" s="23"/>
      <c r="N10" s="23"/>
      <c r="O10" s="23"/>
      <c r="P10" s="23"/>
      <c r="Q10" s="23"/>
      <c r="R10" s="23"/>
      <c r="S10" s="23"/>
      <c r="T10" s="23"/>
      <c r="U10" s="23"/>
      <c r="V10" s="23"/>
      <c r="W10" s="23"/>
      <c r="X10" s="23"/>
      <c r="Y10" s="23"/>
      <c r="AM10" s="363"/>
    </row>
    <row r="11" spans="1:39" ht="15">
      <c r="A11" s="23"/>
      <c r="B11" s="23"/>
      <c r="C11" s="23"/>
      <c r="D11" s="23"/>
      <c r="E11" s="369">
        <v>4</v>
      </c>
      <c r="F11" s="371" t="s">
        <v>317</v>
      </c>
      <c r="G11" s="370" t="s">
        <v>331</v>
      </c>
      <c r="H11" s="370" t="s">
        <v>332</v>
      </c>
      <c r="I11" s="370" t="s">
        <v>329</v>
      </c>
      <c r="J11" s="370" t="s">
        <v>330</v>
      </c>
      <c r="K11" s="23"/>
      <c r="L11" s="23"/>
      <c r="M11" s="23"/>
      <c r="N11" s="23"/>
      <c r="O11" s="23"/>
      <c r="P11" s="23"/>
      <c r="Q11" s="23"/>
      <c r="R11" s="23"/>
      <c r="S11" s="23"/>
      <c r="T11" s="23"/>
      <c r="U11" s="23"/>
      <c r="V11" s="23"/>
      <c r="W11" s="23"/>
      <c r="X11" s="23"/>
      <c r="Y11" s="23"/>
      <c r="AM11" s="363"/>
    </row>
    <row r="12" spans="1:39" ht="15">
      <c r="A12" s="23"/>
      <c r="B12" s="23"/>
      <c r="C12" s="23"/>
      <c r="D12" s="23"/>
      <c r="E12" s="369">
        <v>5</v>
      </c>
      <c r="F12" s="371" t="s">
        <v>318</v>
      </c>
      <c r="G12" s="369" t="s">
        <v>332</v>
      </c>
      <c r="H12" s="370" t="s">
        <v>322</v>
      </c>
      <c r="I12" s="370" t="s">
        <v>324</v>
      </c>
      <c r="J12" s="370" t="s">
        <v>326</v>
      </c>
      <c r="K12" s="23"/>
      <c r="L12" s="23"/>
      <c r="M12" s="23"/>
      <c r="N12" s="23"/>
      <c r="O12" s="23"/>
      <c r="P12" s="23"/>
      <c r="Q12" s="23"/>
      <c r="R12" s="23"/>
      <c r="S12" s="23"/>
      <c r="T12" s="23"/>
      <c r="U12" s="23"/>
      <c r="V12" s="23"/>
      <c r="W12" s="23"/>
      <c r="X12" s="23"/>
      <c r="Y12" s="23"/>
      <c r="AM12" s="363"/>
    </row>
    <row r="13" spans="1:39" ht="15">
      <c r="A13" s="23"/>
      <c r="B13" s="23"/>
      <c r="C13" s="23"/>
      <c r="D13" s="23"/>
      <c r="E13" s="369">
        <v>6</v>
      </c>
      <c r="F13" s="371" t="s">
        <v>319</v>
      </c>
      <c r="G13" s="370" t="s">
        <v>322</v>
      </c>
      <c r="H13" s="370" t="s">
        <v>332</v>
      </c>
      <c r="I13" s="370" t="s">
        <v>329</v>
      </c>
      <c r="J13" s="370" t="s">
        <v>326</v>
      </c>
      <c r="K13" s="23"/>
      <c r="L13" s="23"/>
      <c r="M13" s="23"/>
      <c r="N13" s="23"/>
      <c r="O13" s="23"/>
      <c r="P13" s="23"/>
      <c r="Q13" s="23"/>
      <c r="R13" s="23"/>
      <c r="S13" s="23"/>
      <c r="T13" s="23"/>
      <c r="U13" s="23"/>
      <c r="V13" s="23"/>
      <c r="W13" s="23"/>
      <c r="X13" s="23"/>
      <c r="Y13" s="23"/>
    </row>
    <row r="14" spans="1:39">
      <c r="A14" s="23"/>
      <c r="B14" s="23"/>
      <c r="C14" s="23"/>
      <c r="D14" s="23"/>
      <c r="E14" s="23"/>
      <c r="F14" s="23"/>
      <c r="G14" s="23"/>
      <c r="H14" s="23"/>
      <c r="I14" s="23"/>
      <c r="J14" s="23"/>
      <c r="K14" s="23"/>
      <c r="L14" s="23"/>
      <c r="M14" s="23"/>
      <c r="N14" s="23"/>
      <c r="O14" s="23"/>
      <c r="P14" s="23"/>
      <c r="Q14" s="23"/>
      <c r="R14" s="23"/>
      <c r="S14" s="23"/>
      <c r="T14" s="23"/>
      <c r="U14" s="23"/>
      <c r="V14" s="23"/>
      <c r="W14" s="23"/>
      <c r="X14" s="23"/>
      <c r="Y14" s="23"/>
      <c r="AA14" s="2" t="s">
        <v>315</v>
      </c>
      <c r="AB14" s="2" t="s">
        <v>346</v>
      </c>
    </row>
    <row r="15" spans="1:39">
      <c r="A15" s="23"/>
      <c r="B15" s="23"/>
      <c r="C15" s="23"/>
      <c r="D15" s="23"/>
      <c r="E15" s="23"/>
      <c r="F15" s="23"/>
      <c r="G15" s="23"/>
      <c r="H15" s="23"/>
      <c r="I15" s="23"/>
      <c r="J15" s="23"/>
      <c r="K15" s="23"/>
      <c r="L15" s="23"/>
      <c r="M15" s="23"/>
      <c r="N15" s="23"/>
      <c r="O15" s="23"/>
      <c r="P15" s="23"/>
      <c r="Q15" s="23"/>
      <c r="R15" s="23"/>
      <c r="S15" s="23"/>
      <c r="T15" s="23"/>
      <c r="U15" s="23"/>
      <c r="V15" s="23"/>
      <c r="W15" s="23"/>
      <c r="X15" s="23"/>
      <c r="Y15" s="23"/>
      <c r="AA15">
        <v>2</v>
      </c>
      <c r="AB15" s="2" t="s">
        <v>316</v>
      </c>
    </row>
    <row r="16" spans="1:39" ht="18">
      <c r="A16" s="23"/>
      <c r="B16" s="23"/>
      <c r="C16" s="23"/>
      <c r="D16" s="23"/>
      <c r="E16" s="366"/>
      <c r="F16" s="368" t="s">
        <v>345</v>
      </c>
      <c r="G16" s="484" t="s">
        <v>320</v>
      </c>
      <c r="H16" s="484"/>
      <c r="I16" s="484"/>
      <c r="J16" s="484"/>
      <c r="K16" s="23"/>
      <c r="L16" s="23"/>
      <c r="M16" s="23"/>
      <c r="N16" s="23"/>
      <c r="O16" s="23"/>
      <c r="P16" s="23"/>
      <c r="Q16" s="23"/>
      <c r="R16" s="23"/>
      <c r="S16" s="23"/>
      <c r="T16" s="23"/>
      <c r="U16" s="23"/>
      <c r="V16" s="23"/>
      <c r="W16" s="23"/>
      <c r="X16" s="23"/>
      <c r="Y16" s="23"/>
      <c r="AA16">
        <v>3</v>
      </c>
      <c r="AB16" s="2" t="s">
        <v>321</v>
      </c>
    </row>
    <row r="17" spans="1:28">
      <c r="A17" s="23"/>
      <c r="B17" s="23"/>
      <c r="C17" s="23"/>
      <c r="D17" s="23"/>
      <c r="E17" s="212" t="s">
        <v>338</v>
      </c>
      <c r="F17" s="23"/>
      <c r="G17" s="212" t="s">
        <v>327</v>
      </c>
      <c r="H17" s="212" t="s">
        <v>328</v>
      </c>
      <c r="I17" s="212" t="s">
        <v>323</v>
      </c>
      <c r="J17" s="212" t="s">
        <v>334</v>
      </c>
      <c r="K17" s="23"/>
      <c r="L17" s="23"/>
      <c r="M17" s="23"/>
      <c r="N17" s="23"/>
      <c r="O17" s="23"/>
      <c r="P17" s="23"/>
      <c r="Q17" s="23"/>
      <c r="R17" s="23"/>
      <c r="S17" s="23"/>
      <c r="T17" s="23"/>
      <c r="U17" s="23"/>
      <c r="V17" s="23"/>
      <c r="W17" s="23"/>
      <c r="X17" s="23"/>
      <c r="Y17" s="23"/>
      <c r="AA17">
        <v>4</v>
      </c>
      <c r="AB17" s="2" t="s">
        <v>317</v>
      </c>
    </row>
    <row r="18" spans="1:28" ht="15">
      <c r="A18" s="23"/>
      <c r="B18" s="23"/>
      <c r="C18" s="23"/>
      <c r="D18" s="23"/>
      <c r="E18" s="369">
        <v>7</v>
      </c>
      <c r="F18" s="371" t="s">
        <v>333</v>
      </c>
      <c r="G18" s="370" t="s">
        <v>322</v>
      </c>
      <c r="H18" s="370" t="s">
        <v>322</v>
      </c>
      <c r="I18" s="370" t="s">
        <v>329</v>
      </c>
      <c r="J18" s="370" t="s">
        <v>335</v>
      </c>
      <c r="K18" s="23"/>
      <c r="L18" s="23"/>
      <c r="M18" s="23"/>
      <c r="N18" s="23"/>
      <c r="O18" s="23"/>
      <c r="P18" s="23"/>
      <c r="Q18" s="23"/>
      <c r="R18" s="23"/>
      <c r="S18" s="23"/>
      <c r="T18" s="23"/>
      <c r="U18" s="23"/>
      <c r="V18" s="23"/>
      <c r="W18" s="23"/>
      <c r="X18" s="23"/>
      <c r="Y18" s="23"/>
      <c r="AA18">
        <v>5</v>
      </c>
      <c r="AB18" s="2" t="s">
        <v>318</v>
      </c>
    </row>
    <row r="19" spans="1:28" ht="15">
      <c r="A19" s="23"/>
      <c r="B19" s="23"/>
      <c r="C19" s="23"/>
      <c r="D19" s="23"/>
      <c r="E19" s="369">
        <v>8</v>
      </c>
      <c r="F19" s="371" t="s">
        <v>339</v>
      </c>
      <c r="G19" s="370" t="s">
        <v>336</v>
      </c>
      <c r="H19" s="370" t="s">
        <v>322</v>
      </c>
      <c r="I19" s="370" t="s">
        <v>329</v>
      </c>
      <c r="J19" s="370" t="s">
        <v>337</v>
      </c>
      <c r="K19" s="23"/>
      <c r="L19" s="23"/>
      <c r="M19" s="23"/>
      <c r="N19" s="23"/>
      <c r="O19" s="23"/>
      <c r="P19" s="23"/>
      <c r="Q19" s="23"/>
      <c r="R19" s="23"/>
      <c r="S19" s="23"/>
      <c r="T19" s="23"/>
      <c r="U19" s="23"/>
      <c r="V19" s="23"/>
      <c r="W19" s="23"/>
      <c r="X19" s="23"/>
      <c r="Y19" s="23"/>
      <c r="AA19">
        <v>6</v>
      </c>
      <c r="AB19" s="2" t="s">
        <v>319</v>
      </c>
    </row>
    <row r="20" spans="1:28" ht="15">
      <c r="A20" s="23"/>
      <c r="B20" s="23"/>
      <c r="C20" s="23"/>
      <c r="D20" s="23"/>
      <c r="E20" s="369">
        <v>9</v>
      </c>
      <c r="F20" s="371" t="s">
        <v>340</v>
      </c>
      <c r="G20" s="370" t="s">
        <v>336</v>
      </c>
      <c r="H20" s="370" t="s">
        <v>322</v>
      </c>
      <c r="I20" s="370" t="s">
        <v>329</v>
      </c>
      <c r="J20" s="370" t="s">
        <v>337</v>
      </c>
      <c r="K20" s="23"/>
      <c r="L20" s="23"/>
      <c r="M20" s="23"/>
      <c r="N20" s="23"/>
      <c r="O20" s="23"/>
      <c r="P20" s="23"/>
      <c r="Q20" s="23"/>
      <c r="R20" s="23"/>
      <c r="S20" s="23"/>
      <c r="T20" s="23"/>
      <c r="U20" s="23"/>
      <c r="V20" s="23"/>
      <c r="W20" s="23"/>
      <c r="X20" s="23"/>
      <c r="Y20" s="23"/>
      <c r="AA20">
        <v>7</v>
      </c>
      <c r="AB20" s="2" t="s">
        <v>333</v>
      </c>
    </row>
    <row r="21" spans="1:28">
      <c r="A21" s="23"/>
      <c r="B21" s="23"/>
      <c r="C21" s="23"/>
      <c r="D21" s="23"/>
      <c r="E21" s="23"/>
      <c r="F21" s="198"/>
      <c r="G21" s="22"/>
      <c r="H21" s="365"/>
      <c r="I21" s="365"/>
      <c r="J21" s="365"/>
      <c r="K21" s="23"/>
      <c r="L21" s="23"/>
      <c r="M21" s="23"/>
      <c r="N21" s="23"/>
      <c r="O21" s="23"/>
      <c r="P21" s="23"/>
      <c r="Q21" s="23"/>
      <c r="R21" s="23"/>
      <c r="S21" s="23"/>
      <c r="T21" s="23"/>
      <c r="U21" s="23"/>
      <c r="V21" s="23"/>
      <c r="W21" s="23"/>
      <c r="X21" s="23"/>
      <c r="Y21" s="23"/>
      <c r="AA21">
        <v>8</v>
      </c>
      <c r="AB21" s="2" t="s">
        <v>339</v>
      </c>
    </row>
    <row r="22" spans="1:28">
      <c r="A22" s="23"/>
      <c r="B22" s="23"/>
      <c r="C22" s="23"/>
      <c r="D22" s="23"/>
      <c r="E22" s="23"/>
      <c r="F22" s="198"/>
      <c r="G22" s="365"/>
      <c r="H22" s="365"/>
      <c r="I22" s="365"/>
      <c r="J22" s="365"/>
      <c r="K22" s="23"/>
      <c r="L22" s="23"/>
      <c r="M22" s="23"/>
      <c r="N22" s="23"/>
      <c r="O22" s="23"/>
      <c r="P22" s="23"/>
      <c r="Q22" s="23"/>
      <c r="R22" s="23"/>
      <c r="S22" s="23"/>
      <c r="T22" s="23"/>
      <c r="U22" s="23"/>
      <c r="V22" s="23"/>
      <c r="W22" s="23"/>
      <c r="X22" s="23"/>
      <c r="Y22" s="23"/>
      <c r="AA22">
        <v>9</v>
      </c>
      <c r="AB22" s="2" t="s">
        <v>340</v>
      </c>
    </row>
    <row r="23" spans="1:28">
      <c r="A23" s="23"/>
      <c r="B23" s="23"/>
      <c r="C23" s="373" t="s">
        <v>307</v>
      </c>
      <c r="D23" s="372"/>
      <c r="E23" s="23"/>
      <c r="F23" s="200" t="s">
        <v>355</v>
      </c>
      <c r="G23" s="23"/>
      <c r="H23" s="200" t="s">
        <v>359</v>
      </c>
      <c r="I23" s="23"/>
      <c r="J23" s="23"/>
      <c r="K23" s="23"/>
      <c r="L23" s="23"/>
      <c r="M23" s="23"/>
      <c r="N23" s="23"/>
      <c r="O23" s="23"/>
      <c r="P23" s="23"/>
      <c r="Q23" s="23"/>
      <c r="R23" s="23"/>
      <c r="S23" s="23"/>
      <c r="T23" s="23"/>
      <c r="U23" s="23"/>
      <c r="V23" s="23"/>
      <c r="W23" s="23"/>
      <c r="X23" s="23"/>
      <c r="Y23" s="23"/>
      <c r="AB23" s="2" t="s">
        <v>358</v>
      </c>
    </row>
    <row r="24" spans="1:28" ht="15.75">
      <c r="A24" s="23"/>
      <c r="B24" s="23"/>
      <c r="C24" s="487" t="str">
        <f>boeken!$N$42</f>
        <v/>
      </c>
      <c r="D24" s="487"/>
      <c r="E24" s="23"/>
      <c r="F24" s="410" t="s">
        <v>346</v>
      </c>
      <c r="G24" s="23"/>
      <c r="H24" s="372"/>
      <c r="I24" s="372"/>
      <c r="J24" s="372"/>
      <c r="K24" s="23"/>
      <c r="L24" s="23"/>
      <c r="M24" s="23"/>
      <c r="N24" s="23"/>
      <c r="O24" s="23"/>
      <c r="P24" s="23"/>
      <c r="Q24" s="23"/>
      <c r="R24" s="23"/>
      <c r="S24" s="23"/>
      <c r="T24" s="23"/>
      <c r="U24" s="23"/>
      <c r="V24" s="23"/>
      <c r="W24" s="23"/>
      <c r="X24" s="23"/>
      <c r="Y24" s="23"/>
      <c r="Z24" s="23">
        <f>IF(F24&gt;0,1,0)</f>
        <v>1</v>
      </c>
    </row>
    <row r="25" spans="1:28">
      <c r="A25" s="23"/>
      <c r="B25" s="23"/>
      <c r="C25" s="488" t="s">
        <v>308</v>
      </c>
      <c r="D25" s="489"/>
      <c r="E25" s="23"/>
      <c r="F25" s="23"/>
      <c r="G25" s="23"/>
      <c r="H25" s="378" t="s">
        <v>360</v>
      </c>
      <c r="I25" s="372"/>
      <c r="J25" s="372"/>
      <c r="K25" s="23"/>
      <c r="L25" s="23"/>
      <c r="M25" s="23"/>
      <c r="N25" s="23"/>
      <c r="O25" s="23"/>
      <c r="P25" s="23"/>
      <c r="Q25" s="23"/>
      <c r="R25" s="23"/>
      <c r="S25" s="23"/>
      <c r="T25" s="23"/>
      <c r="U25" s="23"/>
      <c r="V25" s="23"/>
      <c r="W25" s="23"/>
      <c r="X25" s="23"/>
      <c r="Y25" s="23"/>
      <c r="Z25" s="23"/>
    </row>
    <row r="26" spans="1:28">
      <c r="A26" s="23"/>
      <c r="B26" s="23"/>
      <c r="C26" s="23"/>
      <c r="D26" s="198"/>
      <c r="E26" s="23"/>
      <c r="F26" s="23"/>
      <c r="G26" s="23"/>
      <c r="H26" s="378" t="s">
        <v>363</v>
      </c>
      <c r="I26" s="372"/>
      <c r="J26" s="372"/>
      <c r="K26" s="23"/>
      <c r="L26" s="23"/>
      <c r="M26" s="23"/>
      <c r="N26" s="23"/>
      <c r="O26" s="23"/>
      <c r="P26" s="23"/>
      <c r="Q26" s="23"/>
      <c r="R26" s="23"/>
      <c r="S26" s="23"/>
      <c r="T26" s="23"/>
      <c r="U26" s="23"/>
      <c r="V26" s="23"/>
      <c r="W26" s="23"/>
      <c r="X26" s="23"/>
      <c r="Y26" s="23"/>
      <c r="Z26" s="23"/>
    </row>
    <row r="27" spans="1:28">
      <c r="A27" s="23"/>
      <c r="B27" s="23"/>
      <c r="C27" s="200" t="s">
        <v>354</v>
      </c>
      <c r="D27" s="23"/>
      <c r="E27" s="23"/>
      <c r="F27" s="23"/>
      <c r="G27" s="23"/>
      <c r="H27" s="374" t="s">
        <v>362</v>
      </c>
      <c r="I27" s="379"/>
      <c r="J27" s="375" t="s">
        <v>361</v>
      </c>
      <c r="K27" s="23"/>
      <c r="L27" s="23"/>
      <c r="M27" s="23"/>
      <c r="N27" s="23"/>
      <c r="O27" s="23"/>
      <c r="P27" s="23"/>
      <c r="Q27" s="23"/>
      <c r="R27" s="23"/>
      <c r="S27" s="23"/>
      <c r="T27" s="23"/>
      <c r="U27" s="23"/>
      <c r="V27" s="23"/>
      <c r="W27" s="23"/>
      <c r="X27" s="23"/>
      <c r="Y27" s="23"/>
      <c r="Z27" s="23"/>
    </row>
    <row r="28" spans="1:28">
      <c r="A28" s="23"/>
      <c r="B28" s="23"/>
      <c r="C28" s="198"/>
      <c r="D28" s="23"/>
      <c r="E28" s="23"/>
      <c r="F28" s="200" t="s">
        <v>313</v>
      </c>
      <c r="G28" s="23"/>
      <c r="H28" s="372"/>
      <c r="I28" s="372"/>
      <c r="J28" s="372"/>
      <c r="K28" s="23"/>
      <c r="L28" s="23"/>
      <c r="M28" s="23"/>
      <c r="N28" s="23"/>
      <c r="O28" s="23"/>
      <c r="P28" s="23"/>
      <c r="Q28" s="23"/>
      <c r="R28" s="23"/>
      <c r="S28" s="23"/>
      <c r="T28" s="23"/>
      <c r="U28" s="23"/>
      <c r="V28" s="23"/>
      <c r="W28" s="23"/>
      <c r="X28" s="23"/>
      <c r="Y28" s="23"/>
      <c r="Z28" s="23"/>
    </row>
    <row r="29" spans="1:28" ht="15">
      <c r="A29" s="23"/>
      <c r="B29" s="23"/>
      <c r="C29" s="198" t="s">
        <v>309</v>
      </c>
      <c r="D29" s="23"/>
      <c r="E29" s="23"/>
      <c r="F29" s="411"/>
      <c r="G29" s="23"/>
      <c r="H29" s="376" t="str">
        <f>IF(I27&gt;0,"je vaart er dan ca:","")</f>
        <v/>
      </c>
      <c r="I29" s="377" t="str">
        <f>IF(I27&gt;0,I27/4,"")</f>
        <v/>
      </c>
      <c r="J29" s="372" t="str">
        <f>IF(I27&gt;0,"uur over","")</f>
        <v/>
      </c>
      <c r="K29" s="23"/>
      <c r="L29" s="23"/>
      <c r="M29" s="23"/>
      <c r="N29" s="23"/>
      <c r="O29" s="23"/>
      <c r="P29" s="23"/>
      <c r="Q29" s="23"/>
      <c r="R29" s="23"/>
      <c r="S29" s="23"/>
      <c r="T29" s="23"/>
      <c r="U29" s="23"/>
      <c r="V29" s="23"/>
      <c r="W29" s="23"/>
      <c r="X29" s="23"/>
      <c r="Y29" s="23"/>
      <c r="Z29" s="23">
        <f>IF(F29&gt;0,1,0)</f>
        <v>0</v>
      </c>
      <c r="AB29" s="2" t="s">
        <v>356</v>
      </c>
    </row>
    <row r="30" spans="1:28">
      <c r="A30" s="23"/>
      <c r="B30" s="23"/>
      <c r="C30" s="23"/>
      <c r="D30" s="23"/>
      <c r="E30" s="23"/>
      <c r="F30" s="200" t="s">
        <v>312</v>
      </c>
      <c r="G30" s="23"/>
      <c r="H30" s="372"/>
      <c r="I30" s="377" t="str">
        <f>IF(I27&gt;0,"als je niet de wind of regen tegen hebt","")</f>
        <v/>
      </c>
      <c r="J30" s="372"/>
      <c r="K30" s="23"/>
      <c r="L30" s="23"/>
      <c r="M30" s="23"/>
      <c r="N30" s="23"/>
      <c r="O30" s="23"/>
      <c r="P30" s="23"/>
      <c r="Q30" s="23"/>
      <c r="R30" s="23"/>
      <c r="S30" s="23"/>
      <c r="T30" s="23"/>
      <c r="U30" s="23"/>
      <c r="V30" s="23"/>
      <c r="W30" s="23"/>
      <c r="X30" s="23"/>
      <c r="Y30" s="23"/>
      <c r="Z30" s="23"/>
      <c r="AB30" s="2" t="s">
        <v>347</v>
      </c>
    </row>
    <row r="31" spans="1:28" ht="15">
      <c r="A31" s="23"/>
      <c r="B31" s="23"/>
      <c r="C31" s="198" t="s">
        <v>310</v>
      </c>
      <c r="D31" s="23"/>
      <c r="E31" s="23"/>
      <c r="F31" s="411"/>
      <c r="G31" s="23"/>
      <c r="H31" s="372"/>
      <c r="I31" s="372"/>
      <c r="J31" s="372"/>
      <c r="K31" s="23"/>
      <c r="L31" s="23"/>
      <c r="M31" s="23"/>
      <c r="N31" s="23"/>
      <c r="O31" s="23"/>
      <c r="P31" s="23"/>
      <c r="Q31" s="23"/>
      <c r="R31" s="23"/>
      <c r="S31" s="23"/>
      <c r="T31" s="23"/>
      <c r="U31" s="23"/>
      <c r="V31" s="23"/>
      <c r="W31" s="23"/>
      <c r="X31" s="23"/>
      <c r="Y31" s="23"/>
      <c r="Z31" s="23">
        <f>IF(F31&gt;0,1,0)</f>
        <v>0</v>
      </c>
      <c r="AB31" s="2" t="s">
        <v>357</v>
      </c>
    </row>
    <row r="32" spans="1:28">
      <c r="A32" s="23"/>
      <c r="B32" s="23"/>
      <c r="C32" s="23"/>
      <c r="D32" s="23"/>
      <c r="E32" s="23"/>
      <c r="F32" s="200" t="s">
        <v>314</v>
      </c>
      <c r="G32" s="23"/>
      <c r="H32" s="372"/>
      <c r="I32" s="372"/>
      <c r="J32" s="372"/>
      <c r="K32" s="23"/>
      <c r="L32" s="23"/>
      <c r="M32" s="23"/>
      <c r="N32" s="23"/>
      <c r="O32" s="23"/>
      <c r="P32" s="23"/>
      <c r="Q32" s="23"/>
      <c r="R32" s="23"/>
      <c r="S32" s="23"/>
      <c r="T32" s="23"/>
      <c r="U32" s="23"/>
      <c r="V32" s="23"/>
      <c r="W32" s="23"/>
      <c r="X32" s="23"/>
      <c r="Y32" s="23"/>
      <c r="Z32" s="23"/>
    </row>
    <row r="33" spans="1:28" ht="23.25">
      <c r="A33" s="23"/>
      <c r="B33" s="23"/>
      <c r="C33" s="198" t="s">
        <v>311</v>
      </c>
      <c r="D33" s="23"/>
      <c r="E33" s="23"/>
      <c r="F33" s="412"/>
      <c r="G33" s="23"/>
      <c r="H33" s="372"/>
      <c r="I33" s="372"/>
      <c r="J33" s="372"/>
      <c r="K33" s="23"/>
      <c r="L33" s="459" t="str">
        <f>IF(Z37&gt;3,"Verder naar de kano's","")</f>
        <v/>
      </c>
      <c r="M33" s="465"/>
      <c r="N33" s="465"/>
      <c r="O33" s="465"/>
      <c r="P33" s="465"/>
      <c r="Q33" s="23"/>
      <c r="R33" s="23"/>
      <c r="S33" s="23"/>
      <c r="T33" s="23"/>
      <c r="U33" s="23"/>
      <c r="V33" s="23"/>
      <c r="W33" s="23"/>
      <c r="X33" s="23"/>
      <c r="Y33" s="23"/>
      <c r="Z33" s="23"/>
      <c r="AB33" s="2" t="s">
        <v>348</v>
      </c>
    </row>
    <row r="34" spans="1:28">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f>IF(F33&gt;0,1,0)</f>
        <v>0</v>
      </c>
      <c r="AB34" s="2" t="s">
        <v>349</v>
      </c>
    </row>
    <row r="35" spans="1:28">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B35" s="2" t="s">
        <v>350</v>
      </c>
    </row>
    <row r="36" spans="1:28">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380"/>
    </row>
    <row r="37" spans="1:28">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f>SUM(Z24:Z34)</f>
        <v>1</v>
      </c>
      <c r="AB37" s="2" t="s">
        <v>351</v>
      </c>
    </row>
    <row r="38" spans="1:28">
      <c r="A38" s="23"/>
      <c r="B38" s="23"/>
      <c r="C38" s="23"/>
      <c r="D38" s="23"/>
      <c r="E38" s="23"/>
      <c r="F38" s="23"/>
      <c r="G38" s="23"/>
      <c r="H38" s="23"/>
      <c r="I38" s="23"/>
      <c r="J38" s="23"/>
      <c r="K38" s="23"/>
      <c r="L38" s="23"/>
      <c r="M38" s="23"/>
      <c r="N38" s="23"/>
      <c r="O38" s="23"/>
      <c r="P38" s="23"/>
      <c r="Q38" s="23"/>
      <c r="R38" s="23"/>
      <c r="S38" s="23"/>
      <c r="T38" s="23"/>
      <c r="U38" s="23"/>
      <c r="V38" s="23"/>
      <c r="W38" s="23"/>
      <c r="X38" s="23"/>
      <c r="Y38" s="23"/>
      <c r="AB38" s="2" t="s">
        <v>352</v>
      </c>
    </row>
    <row r="39" spans="1:28">
      <c r="A39" s="23"/>
      <c r="B39" s="23"/>
      <c r="C39" s="23"/>
      <c r="D39" s="23"/>
      <c r="E39" s="23"/>
      <c r="F39" s="23"/>
      <c r="G39" s="23"/>
      <c r="H39" s="23"/>
      <c r="I39" s="23"/>
      <c r="J39" s="23"/>
      <c r="K39" s="23"/>
      <c r="L39" s="23"/>
      <c r="M39" s="23"/>
      <c r="N39" s="23"/>
      <c r="O39" s="23"/>
      <c r="P39" s="23"/>
      <c r="Q39" s="23"/>
      <c r="R39" s="23"/>
      <c r="S39" s="23"/>
      <c r="T39" s="23"/>
      <c r="U39" s="23"/>
      <c r="V39" s="23"/>
      <c r="W39" s="23"/>
      <c r="X39" s="23"/>
      <c r="Y39" s="23"/>
      <c r="AB39" s="2" t="s">
        <v>353</v>
      </c>
    </row>
    <row r="40" spans="1:28">
      <c r="A40" s="23"/>
      <c r="B40" s="23"/>
      <c r="C40" s="23"/>
      <c r="D40" s="23"/>
      <c r="E40" s="23"/>
      <c r="F40" s="23"/>
      <c r="G40" s="23"/>
      <c r="H40" s="23"/>
      <c r="I40" s="23"/>
      <c r="J40" s="23"/>
      <c r="K40" s="23"/>
      <c r="L40" s="23"/>
      <c r="M40" s="23"/>
      <c r="N40" s="23"/>
      <c r="O40" s="23"/>
      <c r="P40" s="23"/>
      <c r="Q40" s="23"/>
      <c r="R40" s="23"/>
      <c r="S40" s="23"/>
      <c r="T40" s="23"/>
      <c r="U40" s="23"/>
      <c r="V40" s="23"/>
      <c r="W40" s="23"/>
      <c r="X40" s="23"/>
      <c r="Y40" s="23"/>
    </row>
    <row r="41" spans="1:28">
      <c r="A41" s="23"/>
      <c r="B41" s="23"/>
      <c r="C41" s="23"/>
      <c r="D41" s="23"/>
      <c r="E41" s="23"/>
      <c r="F41" s="23"/>
      <c r="G41" s="23"/>
      <c r="H41" s="23"/>
      <c r="I41" s="23"/>
      <c r="J41" s="23"/>
      <c r="K41" s="23"/>
      <c r="L41" s="23"/>
      <c r="M41" s="23"/>
      <c r="N41" s="23"/>
      <c r="O41" s="23"/>
      <c r="P41" s="23"/>
      <c r="Q41" s="23"/>
      <c r="R41" s="23"/>
      <c r="S41" s="23"/>
      <c r="T41" s="23"/>
      <c r="U41" s="23"/>
      <c r="V41" s="23"/>
      <c r="W41" s="23"/>
      <c r="X41" s="23"/>
      <c r="Y41" s="23"/>
    </row>
    <row r="42" spans="1:28">
      <c r="A42" s="23"/>
      <c r="B42" s="23"/>
      <c r="C42" s="23"/>
      <c r="D42" s="23"/>
      <c r="E42" s="23"/>
      <c r="F42" s="23"/>
      <c r="G42" s="23"/>
      <c r="H42" s="23"/>
      <c r="I42" s="23"/>
      <c r="J42" s="23"/>
      <c r="K42" s="23"/>
      <c r="L42" s="23"/>
      <c r="M42" s="23"/>
      <c r="N42" s="23"/>
      <c r="O42" s="23"/>
      <c r="P42" s="23"/>
      <c r="Q42" s="23"/>
      <c r="R42" s="23"/>
      <c r="S42" s="23"/>
      <c r="T42" s="23"/>
      <c r="U42" s="23"/>
      <c r="V42" s="23"/>
      <c r="W42" s="23"/>
      <c r="X42" s="23"/>
      <c r="Y42" s="23"/>
    </row>
    <row r="43" spans="1:28">
      <c r="A43" s="23"/>
      <c r="B43" s="23"/>
      <c r="C43" s="23"/>
      <c r="D43" s="23"/>
      <c r="E43" s="23"/>
      <c r="F43" s="23"/>
      <c r="G43" s="23"/>
      <c r="H43" s="23"/>
      <c r="I43" s="23"/>
      <c r="J43" s="23"/>
      <c r="K43" s="23"/>
      <c r="L43" s="23"/>
      <c r="M43" s="23"/>
      <c r="N43" s="23"/>
      <c r="O43" s="23"/>
      <c r="P43" s="23"/>
      <c r="Q43" s="23"/>
      <c r="R43" s="23"/>
      <c r="S43" s="23"/>
      <c r="T43" s="23"/>
      <c r="U43" s="23"/>
      <c r="V43" s="23"/>
      <c r="W43" s="23"/>
      <c r="X43" s="23"/>
      <c r="Y43" s="23"/>
    </row>
    <row r="44" spans="1:28">
      <c r="A44" s="23"/>
      <c r="B44" s="23"/>
      <c r="C44" s="23"/>
      <c r="D44" s="23"/>
      <c r="E44" s="23"/>
      <c r="F44" s="23"/>
      <c r="G44" s="23"/>
      <c r="H44" s="23"/>
      <c r="I44" s="23"/>
      <c r="J44" s="23"/>
      <c r="K44" s="23"/>
      <c r="L44" s="23"/>
      <c r="M44" s="23"/>
      <c r="N44" s="23"/>
      <c r="O44" s="23"/>
      <c r="P44" s="23"/>
      <c r="Q44" s="23"/>
      <c r="R44" s="23"/>
      <c r="S44" s="23"/>
      <c r="T44" s="23"/>
      <c r="U44" s="23"/>
      <c r="V44" s="23"/>
      <c r="W44" s="23"/>
      <c r="X44" s="23"/>
      <c r="Y44" s="23"/>
    </row>
    <row r="45" spans="1:28">
      <c r="A45" s="23"/>
      <c r="B45" s="23"/>
      <c r="C45" s="23"/>
      <c r="D45" s="23"/>
      <c r="E45" s="23"/>
      <c r="F45" s="23"/>
      <c r="G45" s="23"/>
      <c r="H45" s="23"/>
      <c r="I45" s="23"/>
      <c r="J45" s="23"/>
      <c r="K45" s="23"/>
      <c r="L45" s="23"/>
      <c r="M45" s="23"/>
      <c r="N45" s="23"/>
      <c r="O45" s="23"/>
      <c r="P45" s="23"/>
      <c r="Q45" s="23"/>
      <c r="R45" s="23"/>
      <c r="S45" s="23"/>
      <c r="T45" s="23"/>
      <c r="U45" s="23"/>
      <c r="V45" s="23"/>
      <c r="W45" s="23"/>
      <c r="X45" s="23"/>
      <c r="Y45" s="23"/>
    </row>
    <row r="46" spans="1:28">
      <c r="A46" s="23"/>
      <c r="B46" s="23"/>
      <c r="C46" s="23"/>
      <c r="D46" s="23"/>
      <c r="E46" s="23"/>
      <c r="F46" s="23"/>
      <c r="G46" s="23"/>
      <c r="H46" s="23"/>
      <c r="I46" s="23"/>
      <c r="J46" s="23"/>
      <c r="K46" s="23"/>
      <c r="L46" s="23"/>
      <c r="M46" s="23"/>
      <c r="N46" s="23"/>
      <c r="O46" s="23"/>
      <c r="P46" s="23"/>
      <c r="Q46" s="23"/>
      <c r="R46" s="23"/>
      <c r="S46" s="23"/>
      <c r="T46" s="23"/>
      <c r="U46" s="23"/>
      <c r="V46" s="23"/>
      <c r="W46" s="23"/>
      <c r="X46" s="23"/>
      <c r="Y46" s="23"/>
    </row>
    <row r="47" spans="1:28">
      <c r="A47" s="23"/>
      <c r="B47" s="23"/>
      <c r="C47" s="23"/>
      <c r="D47" s="23"/>
      <c r="E47" s="23"/>
      <c r="F47" s="23"/>
      <c r="G47" s="23"/>
      <c r="H47" s="23"/>
      <c r="I47" s="23"/>
      <c r="J47" s="23"/>
      <c r="K47" s="23"/>
      <c r="L47" s="23"/>
      <c r="M47" s="23"/>
      <c r="N47" s="23"/>
      <c r="O47" s="23"/>
      <c r="P47" s="23"/>
      <c r="Q47" s="23"/>
      <c r="R47" s="23"/>
      <c r="S47" s="23"/>
      <c r="T47" s="23"/>
      <c r="U47" s="23"/>
      <c r="V47" s="23"/>
      <c r="W47" s="23"/>
      <c r="X47" s="23"/>
      <c r="Y47" s="23"/>
    </row>
    <row r="48" spans="1:28">
      <c r="A48" s="23"/>
      <c r="B48" s="23"/>
      <c r="C48" s="23"/>
      <c r="D48" s="23"/>
      <c r="E48" s="23"/>
      <c r="F48" s="23"/>
      <c r="G48" s="23"/>
      <c r="H48" s="23"/>
      <c r="I48" s="23"/>
      <c r="J48" s="23"/>
      <c r="K48" s="23"/>
      <c r="L48" s="23"/>
      <c r="M48" s="23"/>
      <c r="N48" s="23"/>
      <c r="O48" s="23"/>
      <c r="P48" s="23"/>
      <c r="Q48" s="23"/>
      <c r="R48" s="23"/>
      <c r="S48" s="23"/>
      <c r="T48" s="23"/>
      <c r="U48" s="23"/>
      <c r="V48" s="23"/>
      <c r="W48" s="23"/>
      <c r="X48" s="23"/>
      <c r="Y48" s="23"/>
    </row>
    <row r="49" spans="1:25">
      <c r="A49" s="23"/>
      <c r="B49" s="23"/>
      <c r="C49" s="23"/>
      <c r="D49" s="23"/>
      <c r="E49" s="23"/>
      <c r="F49" s="23"/>
      <c r="G49" s="23"/>
      <c r="H49" s="23"/>
      <c r="I49" s="23"/>
      <c r="J49" s="23"/>
      <c r="K49" s="23"/>
      <c r="L49" s="23"/>
      <c r="M49" s="23"/>
      <c r="N49" s="23"/>
      <c r="O49" s="23"/>
      <c r="P49" s="23"/>
      <c r="Q49" s="23"/>
      <c r="R49" s="23"/>
      <c r="S49" s="23"/>
      <c r="T49" s="23"/>
      <c r="U49" s="23"/>
      <c r="V49" s="23"/>
      <c r="W49" s="23"/>
      <c r="X49" s="23"/>
      <c r="Y49" s="23"/>
    </row>
    <row r="50" spans="1:25">
      <c r="A50" s="23"/>
      <c r="B50" s="23"/>
      <c r="C50" s="23"/>
      <c r="D50" s="23"/>
      <c r="E50" s="23"/>
      <c r="F50" s="23"/>
      <c r="G50" s="23"/>
      <c r="H50" s="23"/>
      <c r="I50" s="23"/>
      <c r="J50" s="23"/>
      <c r="K50" s="23"/>
      <c r="L50" s="23"/>
      <c r="M50" s="23"/>
      <c r="N50" s="23"/>
      <c r="O50" s="23"/>
      <c r="P50" s="23"/>
      <c r="Q50" s="23"/>
      <c r="R50" s="23"/>
      <c r="S50" s="23"/>
      <c r="T50" s="23"/>
      <c r="U50" s="23"/>
      <c r="V50" s="23"/>
      <c r="W50" s="23"/>
      <c r="X50" s="23"/>
      <c r="Y50" s="23"/>
    </row>
    <row r="51" spans="1:25">
      <c r="A51" s="23"/>
      <c r="B51" s="23"/>
      <c r="C51" s="23"/>
      <c r="D51" s="23"/>
      <c r="E51" s="23"/>
      <c r="F51" s="23"/>
      <c r="G51" s="23"/>
      <c r="H51" s="23"/>
      <c r="I51" s="23"/>
      <c r="J51" s="23"/>
      <c r="K51" s="23"/>
      <c r="L51" s="23"/>
      <c r="M51" s="23"/>
      <c r="N51" s="23"/>
      <c r="O51" s="23"/>
      <c r="P51" s="23"/>
      <c r="Q51" s="23"/>
      <c r="R51" s="23"/>
      <c r="S51" s="23"/>
      <c r="T51" s="23"/>
      <c r="U51" s="23"/>
      <c r="V51" s="23"/>
      <c r="W51" s="23"/>
      <c r="X51" s="23"/>
      <c r="Y51" s="23"/>
    </row>
    <row r="52" spans="1:25">
      <c r="A52" s="23"/>
      <c r="B52" s="23"/>
      <c r="C52" s="23"/>
      <c r="D52" s="23"/>
      <c r="E52" s="23"/>
      <c r="F52" s="23"/>
      <c r="G52" s="23"/>
      <c r="H52" s="23"/>
      <c r="I52" s="23"/>
      <c r="J52" s="23"/>
      <c r="K52" s="23"/>
      <c r="L52" s="23"/>
      <c r="M52" s="23"/>
      <c r="N52" s="23"/>
      <c r="O52" s="23"/>
      <c r="P52" s="23"/>
      <c r="Q52" s="23"/>
      <c r="R52" s="23"/>
      <c r="S52" s="23"/>
      <c r="T52" s="23"/>
      <c r="U52" s="23"/>
      <c r="V52" s="23"/>
      <c r="W52" s="23"/>
      <c r="X52" s="23"/>
      <c r="Y52" s="23"/>
    </row>
    <row r="53" spans="1:25">
      <c r="A53" s="23"/>
      <c r="B53" s="23"/>
      <c r="C53" s="23"/>
      <c r="D53" s="23"/>
      <c r="E53" s="23"/>
      <c r="F53" s="23"/>
      <c r="G53" s="23"/>
      <c r="H53" s="23"/>
      <c r="I53" s="23"/>
      <c r="J53" s="23"/>
      <c r="K53" s="23"/>
      <c r="L53" s="23"/>
      <c r="M53" s="23"/>
      <c r="N53" s="23"/>
      <c r="O53" s="23"/>
      <c r="P53" s="23"/>
      <c r="Q53" s="23"/>
      <c r="R53" s="23"/>
      <c r="S53" s="23"/>
      <c r="T53" s="23"/>
      <c r="U53" s="23"/>
      <c r="V53" s="23"/>
      <c r="W53" s="23"/>
      <c r="X53" s="23"/>
      <c r="Y53" s="23"/>
    </row>
    <row r="54" spans="1:25">
      <c r="A54" s="23"/>
      <c r="B54" s="23"/>
      <c r="C54" s="23"/>
      <c r="D54" s="23"/>
      <c r="E54" s="23"/>
      <c r="F54" s="23"/>
      <c r="G54" s="23"/>
      <c r="H54" s="23"/>
      <c r="I54" s="23"/>
      <c r="J54" s="23"/>
      <c r="K54" s="23"/>
      <c r="L54" s="23"/>
      <c r="M54" s="23"/>
      <c r="N54" s="23"/>
      <c r="O54" s="23"/>
      <c r="P54" s="23"/>
      <c r="Q54" s="23"/>
      <c r="R54" s="23"/>
      <c r="S54" s="23"/>
      <c r="T54" s="23"/>
      <c r="U54" s="23"/>
      <c r="V54" s="23"/>
      <c r="W54" s="23"/>
      <c r="X54" s="23"/>
      <c r="Y54" s="23"/>
    </row>
    <row r="55" spans="1:25">
      <c r="A55" s="23"/>
      <c r="B55" s="23"/>
      <c r="C55" s="23"/>
      <c r="D55" s="23"/>
      <c r="E55" s="23"/>
      <c r="F55" s="23"/>
      <c r="G55" s="23"/>
      <c r="H55" s="23"/>
      <c r="I55" s="23"/>
      <c r="J55" s="23"/>
      <c r="K55" s="23"/>
      <c r="L55" s="23"/>
      <c r="M55" s="23"/>
      <c r="N55" s="23"/>
      <c r="O55" s="23"/>
      <c r="P55" s="23"/>
      <c r="Q55" s="23"/>
      <c r="R55" s="23"/>
      <c r="S55" s="23"/>
      <c r="T55" s="23"/>
      <c r="U55" s="23"/>
      <c r="V55" s="23"/>
      <c r="W55" s="23"/>
      <c r="X55" s="23"/>
      <c r="Y55" s="23"/>
    </row>
    <row r="56" spans="1:25">
      <c r="A56" s="23"/>
      <c r="B56" s="23"/>
      <c r="C56" s="23"/>
      <c r="D56" s="23"/>
      <c r="E56" s="23"/>
      <c r="F56" s="23"/>
      <c r="G56" s="23"/>
      <c r="H56" s="23"/>
      <c r="I56" s="23"/>
      <c r="J56" s="23"/>
      <c r="K56" s="23"/>
      <c r="L56" s="23"/>
      <c r="M56" s="23"/>
      <c r="N56" s="23"/>
      <c r="O56" s="23"/>
      <c r="P56" s="23"/>
      <c r="Q56" s="23"/>
      <c r="R56" s="23"/>
      <c r="S56" s="23"/>
      <c r="T56" s="23"/>
      <c r="U56" s="23"/>
      <c r="V56" s="23"/>
      <c r="W56" s="23"/>
      <c r="X56" s="23"/>
      <c r="Y56" s="23"/>
    </row>
    <row r="57" spans="1:25">
      <c r="A57" s="23"/>
      <c r="B57" s="23"/>
      <c r="C57" s="23"/>
      <c r="D57" s="23"/>
      <c r="E57" s="23"/>
      <c r="F57" s="23"/>
      <c r="G57" s="23"/>
      <c r="H57" s="23"/>
      <c r="I57" s="23"/>
      <c r="J57" s="23"/>
      <c r="K57" s="23"/>
      <c r="L57" s="23"/>
      <c r="M57" s="23"/>
      <c r="N57" s="23"/>
      <c r="O57" s="23"/>
      <c r="P57" s="23"/>
      <c r="Q57" s="23"/>
      <c r="R57" s="23"/>
      <c r="S57" s="23"/>
      <c r="T57" s="23"/>
      <c r="U57" s="23"/>
      <c r="V57" s="23"/>
      <c r="W57" s="23"/>
      <c r="X57" s="23"/>
      <c r="Y57" s="23"/>
    </row>
    <row r="58" spans="1:25">
      <c r="A58" s="23"/>
      <c r="B58" s="23"/>
      <c r="C58" s="23"/>
      <c r="D58" s="23"/>
      <c r="E58" s="23"/>
      <c r="F58" s="23"/>
      <c r="G58" s="23"/>
      <c r="H58" s="23"/>
      <c r="I58" s="23"/>
      <c r="J58" s="23"/>
      <c r="K58" s="23"/>
      <c r="L58" s="23"/>
      <c r="M58" s="23"/>
      <c r="N58" s="23"/>
      <c r="O58" s="23"/>
      <c r="P58" s="23"/>
      <c r="Q58" s="23"/>
      <c r="R58" s="23"/>
      <c r="S58" s="23"/>
      <c r="T58" s="23"/>
      <c r="U58" s="23"/>
      <c r="V58" s="23"/>
      <c r="W58" s="23"/>
      <c r="X58" s="23"/>
      <c r="Y58" s="23"/>
    </row>
    <row r="59" spans="1:25">
      <c r="A59" s="23"/>
      <c r="B59" s="23"/>
      <c r="C59" s="23"/>
      <c r="D59" s="23"/>
      <c r="E59" s="23"/>
      <c r="F59" s="23"/>
      <c r="G59" s="23"/>
      <c r="H59" s="23"/>
      <c r="I59" s="23"/>
      <c r="J59" s="23"/>
      <c r="K59" s="23"/>
      <c r="L59" s="23"/>
      <c r="M59" s="23"/>
      <c r="N59" s="23"/>
      <c r="O59" s="23"/>
      <c r="P59" s="23"/>
      <c r="Q59" s="23"/>
      <c r="R59" s="23"/>
      <c r="S59" s="23"/>
      <c r="T59" s="23"/>
      <c r="U59" s="23"/>
      <c r="V59" s="23"/>
      <c r="W59" s="23"/>
      <c r="X59" s="23"/>
      <c r="Y59" s="23"/>
    </row>
    <row r="60" spans="1:25">
      <c r="A60" s="23"/>
      <c r="B60" s="23"/>
      <c r="C60" s="23"/>
      <c r="D60" s="23"/>
      <c r="E60" s="23"/>
      <c r="F60" s="23"/>
      <c r="G60" s="23"/>
      <c r="H60" s="23"/>
      <c r="I60" s="23"/>
      <c r="J60" s="23"/>
      <c r="K60" s="23"/>
      <c r="L60" s="23"/>
      <c r="M60" s="23"/>
      <c r="N60" s="23"/>
      <c r="O60" s="23"/>
      <c r="P60" s="23"/>
      <c r="Q60" s="23"/>
      <c r="R60" s="23"/>
      <c r="S60" s="23"/>
      <c r="T60" s="23"/>
      <c r="U60" s="23"/>
      <c r="V60" s="23"/>
      <c r="W60" s="23"/>
      <c r="X60" s="23"/>
      <c r="Y60" s="23"/>
    </row>
    <row r="61" spans="1:25">
      <c r="A61" s="23"/>
      <c r="B61" s="23"/>
      <c r="C61" s="23"/>
      <c r="D61" s="23"/>
      <c r="E61" s="23"/>
      <c r="F61" s="23"/>
      <c r="G61" s="23"/>
      <c r="H61" s="23"/>
      <c r="I61" s="23"/>
      <c r="J61" s="23"/>
      <c r="K61" s="23"/>
      <c r="L61" s="23"/>
      <c r="M61" s="23"/>
      <c r="N61" s="23"/>
      <c r="O61" s="23"/>
      <c r="P61" s="23"/>
      <c r="Q61" s="23"/>
      <c r="R61" s="23"/>
      <c r="S61" s="23"/>
      <c r="T61" s="23"/>
      <c r="U61" s="23"/>
      <c r="V61" s="23"/>
      <c r="W61" s="23"/>
      <c r="X61" s="23"/>
      <c r="Y61" s="23"/>
    </row>
    <row r="62" spans="1:25">
      <c r="A62" s="23"/>
      <c r="B62" s="23"/>
      <c r="C62" s="23"/>
      <c r="D62" s="23"/>
      <c r="E62" s="23"/>
      <c r="F62" s="23"/>
      <c r="G62" s="23"/>
      <c r="H62" s="23"/>
      <c r="I62" s="23"/>
      <c r="J62" s="23"/>
      <c r="K62" s="23"/>
      <c r="L62" s="23"/>
      <c r="M62" s="23"/>
      <c r="N62" s="23"/>
      <c r="O62" s="23"/>
      <c r="P62" s="23"/>
      <c r="Q62" s="23"/>
      <c r="R62" s="23"/>
      <c r="S62" s="23"/>
      <c r="T62" s="23"/>
      <c r="U62" s="23"/>
      <c r="V62" s="23"/>
      <c r="W62" s="23"/>
      <c r="X62" s="23"/>
      <c r="Y62" s="23"/>
    </row>
    <row r="63" spans="1:25">
      <c r="A63" s="23"/>
      <c r="B63" s="23"/>
      <c r="C63" s="23"/>
      <c r="D63" s="23"/>
      <c r="E63" s="23"/>
      <c r="F63" s="23"/>
      <c r="G63" s="23"/>
      <c r="H63" s="23"/>
      <c r="I63" s="23"/>
      <c r="J63" s="23"/>
      <c r="K63" s="23"/>
      <c r="L63" s="23"/>
      <c r="M63" s="23"/>
      <c r="N63" s="23"/>
      <c r="O63" s="23"/>
      <c r="P63" s="23"/>
      <c r="Q63" s="23"/>
      <c r="R63" s="23"/>
      <c r="S63" s="23"/>
      <c r="T63" s="23"/>
      <c r="U63" s="23"/>
      <c r="V63" s="23"/>
      <c r="W63" s="23"/>
      <c r="X63" s="23"/>
      <c r="Y63" s="23"/>
    </row>
    <row r="64" spans="1:25">
      <c r="A64" s="23"/>
      <c r="B64" s="23"/>
      <c r="C64" s="23"/>
      <c r="D64" s="23"/>
      <c r="E64" s="23"/>
      <c r="F64" s="23"/>
      <c r="G64" s="23"/>
      <c r="H64" s="23"/>
      <c r="I64" s="23"/>
      <c r="J64" s="23"/>
      <c r="K64" s="23"/>
      <c r="L64" s="23"/>
      <c r="M64" s="23"/>
      <c r="N64" s="23"/>
      <c r="O64" s="23"/>
      <c r="P64" s="23"/>
      <c r="Q64" s="23"/>
      <c r="R64" s="23"/>
      <c r="S64" s="23"/>
      <c r="T64" s="23"/>
      <c r="U64" s="23"/>
      <c r="V64" s="23"/>
      <c r="W64" s="23"/>
      <c r="X64" s="23"/>
      <c r="Y64" s="23"/>
    </row>
    <row r="65" spans="1:25">
      <c r="A65" s="23"/>
      <c r="B65" s="23"/>
      <c r="C65" s="23"/>
      <c r="D65" s="23"/>
      <c r="E65" s="23"/>
      <c r="F65" s="23"/>
      <c r="G65" s="23"/>
      <c r="H65" s="23"/>
      <c r="I65" s="23"/>
      <c r="J65" s="23"/>
      <c r="K65" s="23"/>
      <c r="L65" s="23"/>
      <c r="M65" s="23"/>
      <c r="N65" s="23"/>
      <c r="O65" s="23"/>
      <c r="P65" s="23"/>
      <c r="Q65" s="23"/>
      <c r="R65" s="23"/>
      <c r="S65" s="23"/>
      <c r="T65" s="23"/>
      <c r="U65" s="23"/>
      <c r="V65" s="23"/>
      <c r="W65" s="23"/>
      <c r="X65" s="23"/>
      <c r="Y65" s="23"/>
    </row>
    <row r="66" spans="1:25">
      <c r="A66" s="23"/>
      <c r="B66" s="23"/>
      <c r="C66" s="23"/>
      <c r="D66" s="23"/>
      <c r="E66" s="23"/>
      <c r="F66" s="23"/>
      <c r="G66" s="23"/>
      <c r="H66" s="23"/>
      <c r="I66" s="23"/>
      <c r="J66" s="23"/>
      <c r="K66" s="23"/>
      <c r="L66" s="23"/>
      <c r="M66" s="23"/>
      <c r="N66" s="23"/>
      <c r="O66" s="23"/>
      <c r="P66" s="23"/>
      <c r="Q66" s="23"/>
      <c r="R66" s="23"/>
      <c r="S66" s="23"/>
      <c r="T66" s="23"/>
      <c r="U66" s="23"/>
      <c r="V66" s="23"/>
      <c r="W66" s="23"/>
      <c r="X66" s="23"/>
      <c r="Y66" s="23"/>
    </row>
    <row r="67" spans="1:25">
      <c r="A67" s="23"/>
      <c r="B67" s="23"/>
      <c r="C67" s="23"/>
      <c r="D67" s="23"/>
      <c r="E67" s="23"/>
      <c r="F67" s="23"/>
      <c r="G67" s="23"/>
      <c r="H67" s="23"/>
      <c r="I67" s="23"/>
      <c r="J67" s="23"/>
      <c r="K67" s="23"/>
      <c r="L67" s="23"/>
      <c r="M67" s="23"/>
      <c r="N67" s="23"/>
      <c r="O67" s="23"/>
      <c r="P67" s="23"/>
      <c r="Q67" s="23"/>
      <c r="R67" s="23"/>
      <c r="S67" s="23"/>
      <c r="T67" s="23"/>
      <c r="U67" s="23"/>
      <c r="V67" s="23"/>
      <c r="W67" s="23"/>
      <c r="X67" s="23"/>
      <c r="Y67" s="23"/>
    </row>
  </sheetData>
  <sheetProtection algorithmName="SHA-512" hashValue="qz9P0eqt4+6LrcaeQ9z1QrPT5w0ITfUjE0780Ofh0l7eOXKK3LoR7ktDIcXE/WeOOVUjVbOmASQA94CYt1UMFA==" saltValue="EWqJnn+J3/Xjy1LzJrblTA==" spinCount="100000" sheet="1" objects="1" scenarios="1" selectLockedCells="1"/>
  <mergeCells count="6">
    <mergeCell ref="G7:J7"/>
    <mergeCell ref="G16:J16"/>
    <mergeCell ref="L33:P33"/>
    <mergeCell ref="H4:L4"/>
    <mergeCell ref="C24:D24"/>
    <mergeCell ref="C25:D25"/>
  </mergeCells>
  <phoneticPr fontId="2" type="noConversion"/>
  <dataValidations count="4">
    <dataValidation type="list" allowBlank="1" showInputMessage="1" showErrorMessage="1" sqref="F29" xr:uid="{D29A7E55-FC84-4B26-83E7-172EE748CF61}">
      <formula1>$AB$28:$AB$31</formula1>
    </dataValidation>
    <dataValidation type="list" allowBlank="1" showInputMessage="1" showErrorMessage="1" sqref="F33" xr:uid="{D230CBAC-EAEE-4835-B751-36E88E6CDEDE}">
      <formula1>$AB$36:$AB$39</formula1>
    </dataValidation>
    <dataValidation type="list" allowBlank="1" showInputMessage="1" showErrorMessage="1" sqref="F31" xr:uid="{08F039AA-5EF0-4264-BDCC-5A48009C9AFA}">
      <formula1>$AB$32:$AB$35</formula1>
    </dataValidation>
    <dataValidation type="list" allowBlank="1" showInputMessage="1" showErrorMessage="1" sqref="F24" xr:uid="{D0040038-1DD2-4738-A617-2676D54DEB2F}">
      <formula1>$AB$13:$AB$23</formula1>
    </dataValidation>
  </dataValidations>
  <hyperlinks>
    <hyperlink ref="F9" r:id="rId1" location="2daagse" xr:uid="{CB9A67FE-7ABB-4971-889C-9AD7774D5353}"/>
    <hyperlink ref="F10" r:id="rId2" location="weekend" xr:uid="{34B22AF6-33D6-4CC7-B02D-7F1578DFDA99}"/>
    <hyperlink ref="F11" r:id="rId3" location="weekend" xr:uid="{253DA2E9-B6AB-4FF6-8DD0-5C51C1F2D584}"/>
    <hyperlink ref="F12" r:id="rId4" location="weekend" xr:uid="{76EAD592-C6FF-4A69-BD61-CF0B59BD30E8}"/>
    <hyperlink ref="F13" r:id="rId5" location="weekend" xr:uid="{6C6DAEDD-8BC3-4B2D-89ED-0314BF18B86B}"/>
    <hyperlink ref="F18" r:id="rId6" location="week" xr:uid="{D931E914-8309-41B3-BF6F-B92917565087}"/>
    <hyperlink ref="F19" r:id="rId7" location="9-14dgn" xr:uid="{DEE352EB-3B92-47BB-BAF6-D208E0941127}"/>
    <hyperlink ref="F20" r:id="rId8" location="9-14dgn" xr:uid="{178E54DC-4894-4022-B872-91D0D1846057}"/>
    <hyperlink ref="L33:N33" location="'kano''s'!A1" display="'kano''s'!A1" xr:uid="{1930565D-ED5F-4010-B4B7-05958948D0E0}"/>
    <hyperlink ref="H4:J4" location="'kano''s'!A1" display="'kano''s'!A1" xr:uid="{305A39F6-5F89-44C8-9A4C-9AC01D953074}"/>
    <hyperlink ref="L33:P33" location="'kano''s'!K12" tooltip="kano's reserveren" display="'kano''s'!K12" xr:uid="{0E686A15-1CA2-4E1F-97E6-2DD2EFB1D634}"/>
    <hyperlink ref="H4:L4" location="'kano''s'!K12" tooltip="Kano's reserveren" display="'kano''s'!K12" xr:uid="{55AF480E-DE7A-4BFB-B307-A9B4EA27D5F5}"/>
  </hyperlinks>
  <pageMargins left="0.7" right="0.7" top="0.75" bottom="0.75" header="0.3" footer="0.3"/>
  <pageSetup paperSize="9" orientation="portrait" horizontalDpi="0" verticalDpi="0" r:id="rId9"/>
  <drawing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ACF41-8E64-4A85-AD7A-FC397019C49C}">
  <sheetPr>
    <tabColor rgb="FFFFC000"/>
  </sheetPr>
  <dimension ref="A1:AK124"/>
  <sheetViews>
    <sheetView workbookViewId="0">
      <selection activeCell="K23" sqref="K23"/>
    </sheetView>
  </sheetViews>
  <sheetFormatPr defaultRowHeight="12.75"/>
  <cols>
    <col min="5" max="5" width="10" bestFit="1" customWidth="1"/>
    <col min="6" max="6" width="11.42578125" customWidth="1"/>
    <col min="7" max="7" width="13.85546875" customWidth="1"/>
    <col min="9" max="9" width="15.7109375" customWidth="1"/>
    <col min="11" max="11" width="12.28515625" customWidth="1"/>
    <col min="12" max="12" width="5" style="1" customWidth="1"/>
    <col min="13" max="13" width="3.7109375" style="1" customWidth="1"/>
    <col min="14" max="14" width="12" customWidth="1"/>
    <col min="15" max="15" width="7.5703125" customWidth="1"/>
    <col min="16" max="16" width="10.85546875" customWidth="1"/>
    <col min="24" max="24" width="15.5703125" customWidth="1"/>
    <col min="25" max="25" width="10" customWidth="1"/>
  </cols>
  <sheetData>
    <row r="1" spans="1:37">
      <c r="A1" s="23"/>
      <c r="B1" s="23"/>
      <c r="C1" s="23"/>
      <c r="D1" s="23"/>
      <c r="E1" s="23"/>
      <c r="F1" s="23"/>
      <c r="G1" s="23"/>
      <c r="H1" s="23"/>
      <c r="I1" s="23"/>
      <c r="J1" s="23"/>
      <c r="K1" s="23"/>
      <c r="L1" s="22"/>
      <c r="M1" s="22"/>
      <c r="N1" s="23"/>
      <c r="O1" s="23"/>
      <c r="P1" s="23"/>
      <c r="Q1" s="23"/>
      <c r="R1" s="23"/>
      <c r="S1" s="23"/>
      <c r="T1" s="23"/>
      <c r="U1" s="23"/>
      <c r="V1" s="23"/>
      <c r="W1" s="23"/>
      <c r="X1" s="23"/>
      <c r="Y1" s="23"/>
      <c r="Z1" s="23"/>
      <c r="AA1" s="23"/>
      <c r="AB1" s="23"/>
      <c r="AC1" s="23"/>
      <c r="AD1" s="23"/>
      <c r="AE1" s="23"/>
      <c r="AF1" s="23"/>
      <c r="AG1" s="23"/>
      <c r="AH1" s="23"/>
      <c r="AI1" s="23"/>
      <c r="AJ1" s="23"/>
      <c r="AK1" s="23"/>
    </row>
    <row r="2" spans="1:37">
      <c r="A2" s="23"/>
      <c r="B2" s="373" t="s">
        <v>404</v>
      </c>
      <c r="C2" s="372"/>
      <c r="D2" s="372"/>
      <c r="E2" s="392"/>
      <c r="F2" s="392">
        <f>boeken!O77</f>
        <v>0</v>
      </c>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row>
    <row r="3" spans="1:37" ht="15.75">
      <c r="A3" s="23"/>
      <c r="B3" s="373" t="s">
        <v>405</v>
      </c>
      <c r="C3" s="393">
        <f>U5</f>
        <v>0</v>
      </c>
      <c r="D3" s="372"/>
      <c r="E3" s="392"/>
      <c r="F3" s="392">
        <f>boeken!O78</f>
        <v>0</v>
      </c>
      <c r="G3" s="23"/>
      <c r="H3" s="346"/>
      <c r="I3" s="346"/>
      <c r="J3" s="346"/>
      <c r="K3" s="346"/>
      <c r="L3" s="346"/>
      <c r="M3" s="346"/>
      <c r="N3" s="346"/>
      <c r="O3" s="346"/>
      <c r="P3" s="346"/>
      <c r="Q3" s="346"/>
      <c r="R3" s="194" t="str">
        <f>boeken!R5</f>
        <v>-</v>
      </c>
      <c r="S3" s="358"/>
      <c r="T3" s="358"/>
      <c r="U3" s="358"/>
      <c r="V3" s="358"/>
      <c r="W3" s="358"/>
      <c r="X3" s="23"/>
      <c r="Y3" s="23"/>
      <c r="Z3" s="23"/>
      <c r="AA3" s="23"/>
      <c r="AB3" s="23"/>
      <c r="AC3" s="23"/>
      <c r="AD3" s="23"/>
      <c r="AE3" s="23"/>
      <c r="AF3" s="23"/>
      <c r="AG3" s="23"/>
      <c r="AH3" s="23"/>
      <c r="AI3" s="23"/>
      <c r="AJ3" s="23"/>
      <c r="AK3" s="23"/>
    </row>
    <row r="4" spans="1:37" ht="23.25">
      <c r="A4" s="23"/>
      <c r="B4" s="373" t="s">
        <v>406</v>
      </c>
      <c r="C4" s="372"/>
      <c r="D4" s="372"/>
      <c r="E4" s="392"/>
      <c r="F4" s="395">
        <f>boeken!O80</f>
        <v>0</v>
      </c>
      <c r="G4" s="23"/>
      <c r="H4" s="346"/>
      <c r="I4" s="351" t="s">
        <v>265</v>
      </c>
      <c r="J4" s="346"/>
      <c r="K4" s="346"/>
      <c r="L4" s="346"/>
      <c r="M4" s="346"/>
      <c r="N4" s="346"/>
      <c r="O4" s="346"/>
      <c r="P4" s="346"/>
      <c r="Q4" s="346"/>
      <c r="R4" s="194" t="str">
        <f>boeken!R6</f>
        <v>-</v>
      </c>
      <c r="S4" s="358"/>
      <c r="T4" s="358"/>
      <c r="U4" s="358"/>
      <c r="V4" s="358"/>
      <c r="W4" s="358"/>
      <c r="X4" s="23"/>
      <c r="Y4" s="23"/>
      <c r="Z4" s="23"/>
      <c r="AA4" s="23"/>
      <c r="AB4" s="23"/>
      <c r="AC4" s="23"/>
      <c r="AD4" s="23"/>
      <c r="AE4" s="23"/>
      <c r="AF4" s="23"/>
      <c r="AG4" s="23"/>
      <c r="AH4" s="23"/>
      <c r="AI4" s="23"/>
      <c r="AJ4" s="23"/>
      <c r="AK4" s="23"/>
    </row>
    <row r="5" spans="1:37" ht="96">
      <c r="A5" s="23"/>
      <c r="B5" s="373" t="s">
        <v>407</v>
      </c>
      <c r="C5" s="372"/>
      <c r="D5" s="372"/>
      <c r="E5" s="394" t="e">
        <f>boeken!Y80</f>
        <v>#VALUE!</v>
      </c>
      <c r="F5" s="373" t="s">
        <v>408</v>
      </c>
      <c r="G5" s="23"/>
      <c r="H5" s="346"/>
      <c r="I5" s="346"/>
      <c r="J5" s="349" t="s">
        <v>12</v>
      </c>
      <c r="K5" s="346"/>
      <c r="L5" s="346"/>
      <c r="M5" s="346"/>
      <c r="N5" s="346"/>
      <c r="O5" s="346"/>
      <c r="P5" s="346"/>
      <c r="Q5" s="346"/>
      <c r="R5" s="194" t="str">
        <f>boeken!R7</f>
        <v>-</v>
      </c>
      <c r="S5" s="358"/>
      <c r="T5" s="358"/>
      <c r="U5" s="479">
        <f>boeken!R8</f>
        <v>0</v>
      </c>
      <c r="V5" s="480"/>
      <c r="W5" s="480"/>
      <c r="X5" s="23"/>
      <c r="Y5" s="23"/>
      <c r="Z5" s="23"/>
      <c r="AA5" s="23"/>
      <c r="AB5" s="23"/>
      <c r="AC5" s="23"/>
      <c r="AD5" s="23"/>
      <c r="AE5" s="23"/>
      <c r="AF5" s="23"/>
      <c r="AG5" s="23"/>
      <c r="AH5" s="23"/>
      <c r="AI5" s="23"/>
      <c r="AJ5" s="23"/>
      <c r="AK5" s="23"/>
    </row>
    <row r="6" spans="1:37" ht="23.25">
      <c r="A6" s="23"/>
      <c r="B6" s="396" t="s">
        <v>410</v>
      </c>
      <c r="C6" s="397"/>
      <c r="D6" s="397"/>
      <c r="E6" s="490" t="e">
        <f>IF(E5, "ik wil reserveren","")</f>
        <v>#VALUE!</v>
      </c>
      <c r="F6" s="465"/>
      <c r="G6" s="23"/>
      <c r="H6" s="352" t="s">
        <v>395</v>
      </c>
      <c r="I6" s="346"/>
      <c r="J6" s="346"/>
      <c r="K6" s="346"/>
      <c r="L6" s="346"/>
      <c r="M6" s="346"/>
      <c r="N6" s="346"/>
      <c r="O6" s="346"/>
      <c r="P6" s="346"/>
      <c r="Q6" s="346"/>
      <c r="R6" s="358"/>
      <c r="S6" s="358"/>
      <c r="T6" s="358"/>
      <c r="U6" s="480"/>
      <c r="V6" s="480"/>
      <c r="W6" s="480"/>
      <c r="X6" s="23"/>
      <c r="Y6" s="23"/>
      <c r="Z6" s="23"/>
      <c r="AA6" s="23"/>
      <c r="AB6" s="23"/>
      <c r="AC6" s="23"/>
      <c r="AD6" s="23"/>
      <c r="AE6" s="23"/>
      <c r="AF6" s="23"/>
      <c r="AG6" s="23"/>
      <c r="AH6" s="23"/>
      <c r="AI6" s="23"/>
      <c r="AJ6" s="23"/>
      <c r="AK6" s="23"/>
    </row>
    <row r="7" spans="1:37" ht="23.25">
      <c r="A7" s="23"/>
      <c r="B7" s="396" t="s">
        <v>411</v>
      </c>
      <c r="C7" s="397"/>
      <c r="D7" s="397"/>
      <c r="E7" s="490" t="e">
        <f>IF(E5&gt;0, "ik wou alleen info","")</f>
        <v>#VALUE!</v>
      </c>
      <c r="F7" s="465"/>
      <c r="G7" s="23"/>
      <c r="H7" s="348" t="s">
        <v>341</v>
      </c>
      <c r="I7" s="346"/>
      <c r="J7" s="346"/>
      <c r="K7" s="346"/>
      <c r="L7" s="346"/>
      <c r="M7" s="346"/>
      <c r="N7" s="346"/>
      <c r="O7" s="346"/>
      <c r="P7" s="346"/>
      <c r="Q7" s="346"/>
      <c r="R7" s="358"/>
      <c r="S7" s="358"/>
      <c r="T7" s="358"/>
      <c r="U7" s="480"/>
      <c r="V7" s="480"/>
      <c r="W7" s="480"/>
      <c r="X7" s="23"/>
      <c r="Y7" s="23"/>
      <c r="Z7" s="23"/>
      <c r="AA7" s="23"/>
      <c r="AB7" s="23"/>
      <c r="AC7" s="23"/>
      <c r="AD7" s="23"/>
      <c r="AE7" s="23"/>
      <c r="AF7" s="23"/>
      <c r="AG7" s="23"/>
      <c r="AH7" s="23"/>
      <c r="AI7" s="23"/>
      <c r="AJ7" s="23"/>
      <c r="AK7" s="23"/>
    </row>
    <row r="8" spans="1:37" ht="15.75">
      <c r="A8" s="23"/>
      <c r="B8" s="23"/>
      <c r="C8" s="23"/>
      <c r="D8" s="23"/>
      <c r="E8" s="23"/>
      <c r="F8" s="23"/>
      <c r="G8" s="23"/>
      <c r="H8" s="346"/>
      <c r="I8" s="346"/>
      <c r="J8" s="346"/>
      <c r="K8" s="357" t="s">
        <v>396</v>
      </c>
      <c r="L8" s="346"/>
      <c r="M8" s="346"/>
      <c r="N8" s="346"/>
      <c r="O8" s="346"/>
      <c r="P8" s="346"/>
      <c r="Q8" s="346"/>
      <c r="R8" s="23"/>
      <c r="S8" s="23"/>
      <c r="T8" s="23"/>
      <c r="U8" s="23"/>
      <c r="V8" s="23"/>
      <c r="W8" s="23"/>
      <c r="X8" s="23"/>
      <c r="Y8" s="23"/>
      <c r="Z8" s="23"/>
      <c r="AA8" s="23"/>
      <c r="AB8" s="23"/>
      <c r="AC8" s="23"/>
      <c r="AD8" s="23"/>
      <c r="AE8" s="23"/>
      <c r="AF8" s="23"/>
      <c r="AG8" s="23"/>
      <c r="AH8" s="23"/>
      <c r="AI8" s="23"/>
      <c r="AJ8" s="23"/>
      <c r="AK8" s="23"/>
    </row>
    <row r="9" spans="1:37">
      <c r="A9" s="23"/>
      <c r="B9" s="23"/>
      <c r="C9" s="23"/>
      <c r="D9" s="23"/>
      <c r="E9" s="23"/>
      <c r="F9" s="23"/>
      <c r="G9" s="23"/>
      <c r="H9" s="23"/>
      <c r="I9" s="23"/>
      <c r="J9" s="23"/>
      <c r="K9" s="23"/>
      <c r="L9" s="22"/>
      <c r="M9" s="22"/>
      <c r="N9" s="23"/>
      <c r="O9" s="23"/>
      <c r="P9" s="23"/>
      <c r="Q9" s="23"/>
      <c r="R9" s="23"/>
      <c r="S9" s="23"/>
      <c r="T9" s="23"/>
      <c r="U9" s="23"/>
      <c r="V9" s="23"/>
      <c r="W9" s="23"/>
      <c r="X9" s="23"/>
      <c r="Y9" s="23"/>
      <c r="Z9" s="23"/>
      <c r="AA9" s="23"/>
      <c r="AB9" s="23"/>
      <c r="AC9" s="23"/>
      <c r="AD9" s="23"/>
      <c r="AE9" s="23"/>
      <c r="AF9" s="23"/>
      <c r="AG9" s="23"/>
      <c r="AH9" s="23"/>
      <c r="AI9" s="23"/>
      <c r="AJ9" s="23"/>
      <c r="AK9" s="23"/>
    </row>
    <row r="10" spans="1:37">
      <c r="A10" s="23"/>
      <c r="B10" s="372" t="s">
        <v>368</v>
      </c>
      <c r="C10" s="372"/>
      <c r="D10" s="372"/>
      <c r="E10" s="372"/>
      <c r="F10" s="372"/>
      <c r="G10" s="23"/>
      <c r="H10" s="200" t="s">
        <v>365</v>
      </c>
      <c r="I10" s="23"/>
      <c r="J10" s="23"/>
      <c r="K10" s="23"/>
      <c r="L10" s="22"/>
      <c r="M10" s="22"/>
      <c r="N10" s="481" t="s">
        <v>300</v>
      </c>
      <c r="O10" s="482"/>
      <c r="P10" s="482"/>
      <c r="Q10" s="23"/>
      <c r="R10" s="23"/>
      <c r="S10" s="23"/>
      <c r="T10" s="23"/>
      <c r="U10" s="23"/>
      <c r="V10" s="23"/>
      <c r="W10" s="23"/>
      <c r="X10" s="23"/>
      <c r="Y10" s="23"/>
      <c r="Z10" s="23"/>
      <c r="AA10" s="23"/>
      <c r="AB10" s="23"/>
      <c r="AC10" s="23"/>
      <c r="AD10" s="23"/>
      <c r="AE10" s="23"/>
      <c r="AF10" s="23"/>
      <c r="AG10" s="23"/>
      <c r="AH10" s="23"/>
      <c r="AI10" s="23"/>
      <c r="AJ10" s="23"/>
      <c r="AK10" s="23"/>
    </row>
    <row r="11" spans="1:37">
      <c r="A11" s="23"/>
      <c r="B11" s="372" t="s">
        <v>369</v>
      </c>
      <c r="C11" s="372"/>
      <c r="D11" s="372"/>
      <c r="E11" s="372"/>
      <c r="F11" s="372"/>
      <c r="G11" s="23"/>
      <c r="H11" s="23"/>
      <c r="I11" s="23"/>
      <c r="J11" s="23"/>
      <c r="K11" s="212" t="s">
        <v>290</v>
      </c>
      <c r="L11" s="22"/>
      <c r="M11" s="216"/>
      <c r="N11" s="212" t="s">
        <v>299</v>
      </c>
      <c r="O11" s="23"/>
      <c r="P11" s="204" t="s">
        <v>301</v>
      </c>
      <c r="Q11" s="23"/>
      <c r="R11" s="23"/>
      <c r="S11" s="23"/>
      <c r="T11" s="23"/>
      <c r="U11" s="23"/>
      <c r="V11" s="23"/>
      <c r="W11" s="23"/>
      <c r="X11" s="23"/>
      <c r="Y11" s="23"/>
      <c r="Z11" s="23"/>
      <c r="AA11" s="398">
        <v>1</v>
      </c>
      <c r="AB11" s="23"/>
      <c r="AC11" s="23"/>
      <c r="AD11" s="23"/>
      <c r="AE11" s="23"/>
      <c r="AF11" s="23"/>
      <c r="AG11" s="23"/>
      <c r="AH11" s="23"/>
      <c r="AI11" s="23"/>
      <c r="AJ11" s="23"/>
      <c r="AK11" s="23"/>
    </row>
    <row r="12" spans="1:37">
      <c r="A12" s="23"/>
      <c r="B12" s="372" t="s">
        <v>370</v>
      </c>
      <c r="C12" s="372"/>
      <c r="D12" s="372"/>
      <c r="E12" s="372"/>
      <c r="F12" s="372"/>
      <c r="G12" s="23"/>
      <c r="H12" s="198" t="s">
        <v>366</v>
      </c>
      <c r="I12" s="23"/>
      <c r="J12" s="23"/>
      <c r="K12" s="24"/>
      <c r="L12" s="22"/>
      <c r="M12" s="216"/>
      <c r="N12" s="361" t="str">
        <f>boeken!$O$45</f>
        <v>-</v>
      </c>
      <c r="O12" s="23"/>
      <c r="P12" s="359">
        <f>boeken!$R$45</f>
        <v>37.5</v>
      </c>
      <c r="Q12" s="23"/>
      <c r="R12" s="23"/>
      <c r="S12" s="23"/>
      <c r="T12" s="23"/>
      <c r="U12" s="23"/>
      <c r="V12" s="23"/>
      <c r="W12" s="23"/>
      <c r="X12" s="23"/>
      <c r="Y12" s="23"/>
      <c r="Z12" s="23"/>
      <c r="AA12" s="398">
        <v>2</v>
      </c>
      <c r="AB12" s="23"/>
      <c r="AC12" s="23"/>
      <c r="AD12" s="23"/>
      <c r="AE12" s="23"/>
      <c r="AF12" s="23"/>
      <c r="AG12" s="23"/>
      <c r="AH12" s="23"/>
      <c r="AI12" s="23"/>
      <c r="AJ12" s="23"/>
      <c r="AK12" s="23"/>
    </row>
    <row r="13" spans="1:37">
      <c r="A13" s="23"/>
      <c r="B13" s="373" t="s">
        <v>382</v>
      </c>
      <c r="C13" s="372"/>
      <c r="D13" s="372"/>
      <c r="E13" s="372"/>
      <c r="F13" s="372"/>
      <c r="G13" s="23"/>
      <c r="H13" s="198" t="s">
        <v>397</v>
      </c>
      <c r="I13" s="23"/>
      <c r="J13" s="23"/>
      <c r="K13" s="22"/>
      <c r="L13" s="22"/>
      <c r="M13" s="216"/>
      <c r="N13" s="23"/>
      <c r="O13" s="23"/>
      <c r="P13" s="359"/>
      <c r="Q13" s="23"/>
      <c r="R13" s="23"/>
      <c r="S13" s="23"/>
      <c r="T13" s="23"/>
      <c r="U13" s="23"/>
      <c r="V13" s="23"/>
      <c r="W13" s="23"/>
      <c r="X13" s="23"/>
      <c r="Y13" s="23"/>
      <c r="Z13" s="23"/>
      <c r="AA13" s="398">
        <v>3</v>
      </c>
      <c r="AB13" s="23"/>
      <c r="AC13" s="23"/>
      <c r="AD13" s="23"/>
      <c r="AE13" s="23"/>
      <c r="AF13" s="23"/>
      <c r="AG13" s="23"/>
      <c r="AH13" s="23"/>
      <c r="AI13" s="23"/>
      <c r="AJ13" s="23"/>
      <c r="AK13" s="23"/>
    </row>
    <row r="14" spans="1:37">
      <c r="A14" s="23"/>
      <c r="B14" s="372" t="s">
        <v>371</v>
      </c>
      <c r="C14" s="372"/>
      <c r="D14" s="372"/>
      <c r="E14" s="372"/>
      <c r="F14" s="372"/>
      <c r="G14" s="23"/>
      <c r="H14" s="23" t="s">
        <v>367</v>
      </c>
      <c r="I14" s="23"/>
      <c r="J14" s="23"/>
      <c r="K14" s="23"/>
      <c r="L14" s="23"/>
      <c r="M14" s="216"/>
      <c r="N14" s="23"/>
      <c r="O14" s="23"/>
      <c r="P14" s="360"/>
      <c r="Q14" s="23"/>
      <c r="R14" s="23"/>
      <c r="S14" s="23"/>
      <c r="T14" s="23"/>
      <c r="U14" s="23"/>
      <c r="V14" s="23"/>
      <c r="W14" s="23"/>
      <c r="X14" s="23"/>
      <c r="Y14" s="23"/>
      <c r="Z14" s="23"/>
      <c r="AA14" s="398">
        <v>4</v>
      </c>
      <c r="AB14" s="23"/>
      <c r="AC14" s="23"/>
      <c r="AD14" s="23"/>
      <c r="AE14" s="23"/>
      <c r="AF14" s="23"/>
      <c r="AG14" s="23"/>
      <c r="AH14" s="23"/>
      <c r="AI14" s="23"/>
      <c r="AJ14" s="23"/>
      <c r="AK14" s="23"/>
    </row>
    <row r="15" spans="1:37">
      <c r="A15" s="23"/>
      <c r="B15" s="372" t="s">
        <v>372</v>
      </c>
      <c r="C15" s="372"/>
      <c r="D15" s="372"/>
      <c r="E15" s="372"/>
      <c r="F15" s="372"/>
      <c r="G15" s="23"/>
      <c r="H15" s="198" t="s">
        <v>398</v>
      </c>
      <c r="I15" s="23"/>
      <c r="J15" s="23"/>
      <c r="K15" s="23"/>
      <c r="L15" s="23"/>
      <c r="M15" s="216"/>
      <c r="N15" s="23"/>
      <c r="O15" s="23"/>
      <c r="P15" s="360"/>
      <c r="Q15" s="23"/>
      <c r="R15" s="23"/>
      <c r="S15" s="23"/>
      <c r="T15" s="23"/>
      <c r="U15" s="23"/>
      <c r="V15" s="23"/>
      <c r="W15" s="23"/>
      <c r="X15" s="23"/>
      <c r="Y15" s="23"/>
      <c r="Z15" s="23"/>
      <c r="AA15" s="398">
        <v>5</v>
      </c>
      <c r="AB15" s="23"/>
      <c r="AC15" s="23"/>
      <c r="AD15" s="23"/>
      <c r="AE15" s="23"/>
      <c r="AF15" s="23"/>
      <c r="AG15" s="23"/>
      <c r="AH15" s="23"/>
      <c r="AI15" s="23"/>
      <c r="AJ15" s="23"/>
      <c r="AK15" s="23"/>
    </row>
    <row r="16" spans="1:37">
      <c r="A16" s="23"/>
      <c r="B16" s="23"/>
      <c r="C16" s="23"/>
      <c r="D16" s="23"/>
      <c r="E16" s="23"/>
      <c r="F16" s="23"/>
      <c r="G16" s="23"/>
      <c r="H16" s="23"/>
      <c r="I16" s="23"/>
      <c r="J16" s="23"/>
      <c r="K16" s="23"/>
      <c r="L16" s="23"/>
      <c r="M16" s="216"/>
      <c r="N16" s="23"/>
      <c r="O16" s="23"/>
      <c r="P16" s="360"/>
      <c r="Q16" s="23"/>
      <c r="R16" s="23"/>
      <c r="S16" s="23"/>
      <c r="T16" s="23"/>
      <c r="U16" s="23"/>
      <c r="V16" s="23"/>
      <c r="W16" s="23"/>
      <c r="X16" s="23"/>
      <c r="Y16" s="23"/>
      <c r="Z16" s="23"/>
      <c r="AA16" s="398">
        <v>6</v>
      </c>
      <c r="AB16" s="23"/>
      <c r="AC16" s="23"/>
      <c r="AD16" s="23"/>
      <c r="AE16" s="23"/>
      <c r="AF16" s="23"/>
      <c r="AG16" s="23"/>
      <c r="AH16" s="23"/>
      <c r="AI16" s="23"/>
      <c r="AJ16" s="23"/>
      <c r="AK16" s="23"/>
    </row>
    <row r="17" spans="1:37">
      <c r="A17" s="23"/>
      <c r="B17" s="399" t="s">
        <v>412</v>
      </c>
      <c r="C17" s="399"/>
      <c r="D17" s="399"/>
      <c r="E17" s="399"/>
      <c r="F17" s="399"/>
      <c r="G17" s="23"/>
      <c r="H17" s="200" t="s">
        <v>379</v>
      </c>
      <c r="I17" s="23"/>
      <c r="J17" s="23"/>
      <c r="K17" s="23"/>
      <c r="L17" s="22"/>
      <c r="M17" s="216"/>
      <c r="N17" s="23"/>
      <c r="O17" s="23"/>
      <c r="P17" s="360"/>
      <c r="Q17" s="23"/>
      <c r="R17" s="23"/>
      <c r="S17" s="23"/>
      <c r="T17" s="23"/>
      <c r="U17" s="23"/>
      <c r="V17" s="23"/>
      <c r="W17" s="23"/>
      <c r="X17" s="23"/>
      <c r="Y17" s="23"/>
      <c r="Z17" s="23"/>
      <c r="AA17" s="398">
        <v>7</v>
      </c>
      <c r="AB17" s="23"/>
      <c r="AC17" s="23"/>
      <c r="AD17" s="23"/>
      <c r="AE17" s="23"/>
      <c r="AF17" s="23"/>
      <c r="AG17" s="23"/>
      <c r="AH17" s="23"/>
      <c r="AI17" s="23"/>
      <c r="AJ17" s="23"/>
      <c r="AK17" s="23"/>
    </row>
    <row r="18" spans="1:37">
      <c r="A18" s="23"/>
      <c r="B18" s="399" t="s">
        <v>413</v>
      </c>
      <c r="C18" s="399"/>
      <c r="D18" s="399"/>
      <c r="E18" s="399"/>
      <c r="F18" s="399"/>
      <c r="G18" s="23"/>
      <c r="H18" s="198" t="s">
        <v>1</v>
      </c>
      <c r="I18" s="23"/>
      <c r="J18" s="23"/>
      <c r="K18" s="212" t="s">
        <v>290</v>
      </c>
      <c r="L18" s="22"/>
      <c r="M18" s="216"/>
      <c r="N18" s="23"/>
      <c r="O18" s="23"/>
      <c r="P18" s="360"/>
      <c r="Q18" s="23"/>
      <c r="R18" s="23"/>
      <c r="S18" s="23"/>
      <c r="T18" s="23"/>
      <c r="U18" s="23"/>
      <c r="V18" s="23"/>
      <c r="W18" s="23"/>
      <c r="X18" s="23"/>
      <c r="Y18" s="23"/>
      <c r="Z18" s="23"/>
      <c r="AA18" s="398">
        <v>8</v>
      </c>
      <c r="AB18" s="23"/>
      <c r="AC18" s="23"/>
      <c r="AD18" s="23"/>
      <c r="AE18" s="23"/>
      <c r="AF18" s="23"/>
      <c r="AG18" s="23"/>
      <c r="AH18" s="23"/>
      <c r="AI18" s="23"/>
      <c r="AJ18" s="23"/>
      <c r="AK18" s="23"/>
    </row>
    <row r="19" spans="1:37">
      <c r="A19" s="23"/>
      <c r="B19" s="23"/>
      <c r="C19" s="23"/>
      <c r="D19" s="23"/>
      <c r="E19" s="23"/>
      <c r="F19" s="23"/>
      <c r="G19" s="23"/>
      <c r="H19" s="205" t="s">
        <v>381</v>
      </c>
      <c r="I19" s="23"/>
      <c r="J19" s="23"/>
      <c r="K19" s="24"/>
      <c r="L19" s="22"/>
      <c r="M19" s="216"/>
      <c r="N19" s="361" t="str">
        <f>boeken!$O$47</f>
        <v>-</v>
      </c>
      <c r="O19" s="23"/>
      <c r="P19" s="391">
        <f>boeken!R47</f>
        <v>4</v>
      </c>
      <c r="Q19" s="23"/>
      <c r="R19" s="23"/>
      <c r="S19" s="23"/>
      <c r="T19" s="23"/>
      <c r="U19" s="23"/>
      <c r="V19" s="23"/>
      <c r="W19" s="23"/>
      <c r="X19" s="23"/>
      <c r="Y19" s="23"/>
      <c r="Z19" s="23"/>
      <c r="AA19" s="398">
        <v>9</v>
      </c>
      <c r="AB19" s="23"/>
      <c r="AC19" s="23"/>
      <c r="AD19" s="23"/>
      <c r="AE19" s="23"/>
      <c r="AF19" s="23"/>
      <c r="AG19" s="23"/>
      <c r="AH19" s="23"/>
      <c r="AI19" s="23"/>
      <c r="AJ19" s="23"/>
      <c r="AK19" s="23"/>
    </row>
    <row r="20" spans="1:37">
      <c r="A20" s="23"/>
      <c r="B20" s="372" t="s">
        <v>373</v>
      </c>
      <c r="C20" s="372"/>
      <c r="D20" s="372"/>
      <c r="E20" s="372"/>
      <c r="F20" s="372"/>
      <c r="G20" s="23"/>
      <c r="H20" s="23"/>
      <c r="I20" s="23"/>
      <c r="J20" s="23"/>
      <c r="K20" s="23"/>
      <c r="L20" s="22"/>
      <c r="M20" s="216"/>
      <c r="N20" s="23"/>
      <c r="O20" s="23"/>
      <c r="P20" s="360"/>
      <c r="Q20" s="23"/>
      <c r="R20" s="23"/>
      <c r="S20" s="23"/>
      <c r="T20" s="23"/>
      <c r="U20" s="23"/>
      <c r="V20" s="23"/>
      <c r="W20" s="23"/>
      <c r="X20" s="23"/>
      <c r="Y20" s="23"/>
      <c r="Z20" s="23"/>
      <c r="AA20" s="23"/>
      <c r="AB20" s="23"/>
      <c r="AC20" s="23"/>
      <c r="AD20" s="23"/>
      <c r="AE20" s="23"/>
      <c r="AF20" s="23"/>
      <c r="AG20" s="23"/>
      <c r="AH20" s="23"/>
      <c r="AI20" s="23"/>
      <c r="AJ20" s="23"/>
      <c r="AK20" s="23"/>
    </row>
    <row r="21" spans="1:37">
      <c r="A21" s="23"/>
      <c r="B21" s="372" t="s">
        <v>374</v>
      </c>
      <c r="C21" s="372"/>
      <c r="D21" s="372"/>
      <c r="E21" s="372"/>
      <c r="F21" s="372"/>
      <c r="G21" s="23"/>
      <c r="H21" s="23"/>
      <c r="I21" s="23"/>
      <c r="J21" s="23"/>
      <c r="K21" s="23"/>
      <c r="L21" s="22"/>
      <c r="M21" s="216"/>
      <c r="N21" s="23"/>
      <c r="O21" s="23"/>
      <c r="P21" s="360"/>
      <c r="Q21" s="23"/>
      <c r="R21" s="23"/>
      <c r="S21" s="23"/>
      <c r="T21" s="23"/>
      <c r="U21" s="23"/>
      <c r="V21" s="23"/>
      <c r="W21" s="23"/>
      <c r="X21" s="23"/>
      <c r="Y21" s="23"/>
      <c r="Z21" s="23"/>
      <c r="AA21" s="23"/>
      <c r="AB21" s="23"/>
      <c r="AC21" s="23"/>
      <c r="AD21" s="23"/>
      <c r="AE21" s="23"/>
      <c r="AF21" s="23"/>
      <c r="AG21" s="23"/>
      <c r="AH21" s="23"/>
      <c r="AI21" s="23"/>
      <c r="AJ21" s="23"/>
      <c r="AK21" s="23"/>
    </row>
    <row r="22" spans="1:37">
      <c r="A22" s="23"/>
      <c r="B22" s="372" t="s">
        <v>375</v>
      </c>
      <c r="C22" s="372"/>
      <c r="D22" s="372"/>
      <c r="E22" s="372"/>
      <c r="F22" s="372"/>
      <c r="G22" s="23"/>
      <c r="H22" s="23"/>
      <c r="I22" s="23"/>
      <c r="J22" s="23"/>
      <c r="K22" s="212" t="s">
        <v>290</v>
      </c>
      <c r="L22" s="22"/>
      <c r="M22" s="216"/>
      <c r="N22" s="23"/>
      <c r="O22" s="23"/>
      <c r="P22" s="359"/>
      <c r="Q22" s="23"/>
      <c r="R22" s="23"/>
      <c r="S22" s="23"/>
      <c r="T22" s="23"/>
      <c r="U22" s="23"/>
      <c r="V22" s="23"/>
      <c r="W22" s="23"/>
      <c r="X22" s="23"/>
      <c r="Y22" s="23"/>
      <c r="Z22" s="23"/>
      <c r="AA22" s="23"/>
      <c r="AB22" s="23"/>
      <c r="AC22" s="23"/>
      <c r="AD22" s="23"/>
      <c r="AE22" s="23"/>
      <c r="AF22" s="23"/>
      <c r="AG22" s="23"/>
      <c r="AH22" s="23"/>
      <c r="AI22" s="23"/>
      <c r="AJ22" s="23"/>
      <c r="AK22" s="23"/>
    </row>
    <row r="23" spans="1:37">
      <c r="A23" s="23"/>
      <c r="B23" s="372" t="s">
        <v>376</v>
      </c>
      <c r="C23" s="372"/>
      <c r="D23" s="372"/>
      <c r="E23" s="372"/>
      <c r="F23" s="372"/>
      <c r="G23" s="23"/>
      <c r="H23" s="198" t="s">
        <v>386</v>
      </c>
      <c r="I23" s="23"/>
      <c r="J23" s="23"/>
      <c r="K23" s="24"/>
      <c r="L23" s="22"/>
      <c r="M23" s="216"/>
      <c r="N23" s="361" t="str">
        <f>boeken!$O$50</f>
        <v>-</v>
      </c>
      <c r="O23" s="23"/>
      <c r="P23" s="359">
        <f>boeken!$R$50</f>
        <v>37.5</v>
      </c>
      <c r="Q23" s="23"/>
      <c r="R23" s="23"/>
      <c r="S23" s="23"/>
      <c r="T23" s="23"/>
      <c r="U23" s="23"/>
      <c r="V23" s="23"/>
      <c r="W23" s="23"/>
      <c r="X23" s="23"/>
      <c r="Y23" s="23"/>
      <c r="Z23" s="23"/>
      <c r="AA23" s="23"/>
      <c r="AB23" s="23"/>
      <c r="AC23" s="23"/>
      <c r="AD23" s="23"/>
      <c r="AE23" s="23"/>
      <c r="AF23" s="23"/>
      <c r="AG23" s="23"/>
      <c r="AH23" s="23"/>
      <c r="AI23" s="23"/>
      <c r="AJ23" s="23"/>
      <c r="AK23" s="23"/>
    </row>
    <row r="24" spans="1:37">
      <c r="A24" s="23"/>
      <c r="B24" s="372" t="s">
        <v>377</v>
      </c>
      <c r="C24" s="372"/>
      <c r="D24" s="372"/>
      <c r="E24" s="372"/>
      <c r="F24" s="372"/>
      <c r="G24" s="23"/>
      <c r="H24" s="198" t="s">
        <v>380</v>
      </c>
      <c r="I24" s="23"/>
      <c r="J24" s="23"/>
      <c r="K24" s="22"/>
      <c r="L24" s="22"/>
      <c r="M24" s="216"/>
      <c r="N24" s="23"/>
      <c r="O24" s="23"/>
      <c r="P24" s="359"/>
      <c r="Q24" s="23"/>
      <c r="R24" s="23"/>
      <c r="S24" s="23"/>
      <c r="T24" s="23"/>
      <c r="U24" s="23"/>
      <c r="V24" s="23"/>
      <c r="W24" s="23"/>
      <c r="X24" s="23"/>
      <c r="Y24" s="23"/>
      <c r="Z24" s="23"/>
      <c r="AA24" s="23"/>
      <c r="AB24" s="23"/>
      <c r="AC24" s="23"/>
      <c r="AD24" s="23"/>
      <c r="AE24" s="23"/>
      <c r="AF24" s="23"/>
      <c r="AG24" s="23"/>
      <c r="AH24" s="23"/>
      <c r="AI24" s="23"/>
      <c r="AJ24" s="23"/>
      <c r="AK24" s="23"/>
    </row>
    <row r="25" spans="1:37">
      <c r="A25" s="23"/>
      <c r="B25" s="372" t="s">
        <v>378</v>
      </c>
      <c r="C25" s="372"/>
      <c r="D25" s="372"/>
      <c r="E25" s="372"/>
      <c r="F25" s="372"/>
      <c r="G25" s="23"/>
      <c r="H25" s="198" t="s">
        <v>402</v>
      </c>
      <c r="I25" s="23"/>
      <c r="J25" s="23"/>
      <c r="K25" s="23"/>
      <c r="L25" s="22"/>
      <c r="M25" s="216"/>
      <c r="N25" s="23"/>
      <c r="O25" s="23"/>
      <c r="P25" s="360"/>
      <c r="Q25" s="23"/>
      <c r="R25" s="23"/>
      <c r="S25" s="23"/>
      <c r="T25" s="23"/>
      <c r="U25" s="23"/>
      <c r="V25" s="23"/>
      <c r="W25" s="23"/>
      <c r="X25" s="23"/>
      <c r="Y25" s="23"/>
      <c r="Z25" s="23"/>
      <c r="AA25" s="23"/>
      <c r="AB25" s="23"/>
      <c r="AC25" s="23"/>
      <c r="AD25" s="23"/>
      <c r="AE25" s="23"/>
      <c r="AF25" s="23"/>
      <c r="AG25" s="23"/>
      <c r="AH25" s="23"/>
      <c r="AI25" s="23"/>
      <c r="AJ25" s="23"/>
      <c r="AK25" s="23"/>
    </row>
    <row r="26" spans="1:37">
      <c r="A26" s="23"/>
      <c r="B26" s="23"/>
      <c r="C26" s="23"/>
      <c r="D26" s="23"/>
      <c r="E26" s="23"/>
      <c r="F26" s="23"/>
      <c r="G26" s="23"/>
      <c r="H26" s="23"/>
      <c r="I26" s="23"/>
      <c r="J26" s="23"/>
      <c r="K26" s="23"/>
      <c r="L26" s="22"/>
      <c r="M26" s="216"/>
      <c r="N26" s="23"/>
      <c r="O26" s="23"/>
      <c r="P26" s="360"/>
      <c r="Q26" s="23"/>
      <c r="R26" s="23"/>
      <c r="S26" s="23"/>
      <c r="T26" s="23"/>
      <c r="U26" s="23"/>
      <c r="V26" s="23"/>
      <c r="W26" s="23"/>
      <c r="X26" s="23"/>
      <c r="Y26" s="23"/>
      <c r="Z26" s="23"/>
      <c r="AA26" s="23"/>
      <c r="AB26" s="23"/>
      <c r="AC26" s="23"/>
      <c r="AD26" s="23"/>
      <c r="AE26" s="23"/>
      <c r="AF26" s="23"/>
      <c r="AG26" s="23"/>
      <c r="AH26" s="23"/>
      <c r="AI26" s="23"/>
      <c r="AJ26" s="23"/>
      <c r="AK26" s="23"/>
    </row>
    <row r="27" spans="1:37">
      <c r="A27" s="23"/>
      <c r="B27" s="23"/>
      <c r="C27" s="23"/>
      <c r="D27" s="23"/>
      <c r="E27" s="23"/>
      <c r="F27" s="23"/>
      <c r="G27" s="23"/>
      <c r="H27" s="23"/>
      <c r="I27" s="23"/>
      <c r="J27" s="23"/>
      <c r="K27" s="23"/>
      <c r="L27" s="22"/>
      <c r="M27" s="216"/>
      <c r="N27" s="23"/>
      <c r="O27" s="23"/>
      <c r="P27" s="360"/>
      <c r="Q27" s="23"/>
      <c r="R27" s="23"/>
      <c r="S27" s="23"/>
      <c r="T27" s="23"/>
      <c r="U27" s="23"/>
      <c r="V27" s="23"/>
      <c r="W27" s="23"/>
      <c r="X27" s="23"/>
      <c r="Y27" s="23"/>
      <c r="Z27" s="23"/>
      <c r="AA27" s="23"/>
      <c r="AB27" s="23"/>
      <c r="AC27" s="23"/>
      <c r="AD27" s="23"/>
      <c r="AE27" s="23"/>
      <c r="AF27" s="23"/>
      <c r="AG27" s="23"/>
      <c r="AH27" s="23"/>
      <c r="AI27" s="23"/>
      <c r="AJ27" s="23"/>
      <c r="AK27" s="23"/>
    </row>
    <row r="28" spans="1:37">
      <c r="A28" s="23"/>
      <c r="B28" s="23"/>
      <c r="C28" s="23"/>
      <c r="D28" s="23"/>
      <c r="E28" s="23"/>
      <c r="F28" s="23"/>
      <c r="G28" s="23"/>
      <c r="H28" s="23"/>
      <c r="I28" s="23"/>
      <c r="J28" s="23"/>
      <c r="K28" s="23"/>
      <c r="L28" s="22"/>
      <c r="M28" s="216"/>
      <c r="N28" s="23"/>
      <c r="O28" s="23"/>
      <c r="P28" s="360"/>
      <c r="Q28" s="23"/>
      <c r="R28" s="23"/>
      <c r="S28" s="23"/>
      <c r="T28" s="23"/>
      <c r="U28" s="23"/>
      <c r="V28" s="23"/>
      <c r="W28" s="23"/>
      <c r="X28" s="23"/>
      <c r="Y28" s="23"/>
      <c r="Z28" s="23"/>
      <c r="AA28" s="23"/>
      <c r="AB28" s="23"/>
      <c r="AC28" s="23"/>
      <c r="AD28" s="23"/>
      <c r="AE28" s="23"/>
      <c r="AF28" s="23"/>
      <c r="AG28" s="23"/>
      <c r="AH28" s="23"/>
      <c r="AI28" s="23"/>
      <c r="AJ28" s="23"/>
      <c r="AK28" s="23"/>
    </row>
    <row r="29" spans="1:37">
      <c r="A29" s="23"/>
      <c r="B29" s="23"/>
      <c r="C29" s="23"/>
      <c r="D29" s="23"/>
      <c r="E29" s="23"/>
      <c r="F29" s="23"/>
      <c r="G29" s="23"/>
      <c r="H29" s="23"/>
      <c r="I29" s="23"/>
      <c r="J29" s="23"/>
      <c r="K29" s="23"/>
      <c r="L29" s="22"/>
      <c r="M29" s="216"/>
      <c r="N29" s="23"/>
      <c r="O29" s="23"/>
      <c r="P29" s="360"/>
      <c r="Q29" s="23"/>
      <c r="R29" s="23"/>
      <c r="S29" s="23"/>
      <c r="T29" s="23"/>
      <c r="U29" s="23"/>
      <c r="V29" s="23"/>
      <c r="W29" s="23"/>
      <c r="X29" s="23"/>
      <c r="Y29" s="23"/>
      <c r="Z29" s="23"/>
      <c r="AA29" s="23"/>
      <c r="AB29" s="23"/>
      <c r="AC29" s="23"/>
      <c r="AD29" s="23"/>
      <c r="AE29" s="23"/>
      <c r="AF29" s="23"/>
      <c r="AG29" s="23"/>
      <c r="AH29" s="23"/>
      <c r="AI29" s="23"/>
      <c r="AJ29" s="23"/>
      <c r="AK29" s="23"/>
    </row>
    <row r="30" spans="1:37">
      <c r="A30" s="23"/>
      <c r="B30" s="23"/>
      <c r="C30" s="23"/>
      <c r="D30" s="23"/>
      <c r="E30" s="23"/>
      <c r="F30" s="23"/>
      <c r="G30" s="23"/>
      <c r="H30" s="23"/>
      <c r="I30" s="23"/>
      <c r="J30" s="23"/>
      <c r="K30" s="212" t="s">
        <v>290</v>
      </c>
      <c r="L30" s="22"/>
      <c r="M30" s="216"/>
      <c r="N30" s="23"/>
      <c r="O30" s="23"/>
      <c r="P30" s="360"/>
      <c r="Q30" s="23"/>
      <c r="R30" s="23"/>
      <c r="S30" s="23"/>
      <c r="T30" s="23"/>
      <c r="U30" s="23"/>
      <c r="V30" s="23"/>
      <c r="W30" s="23"/>
      <c r="X30" s="23"/>
      <c r="Y30" s="23"/>
      <c r="Z30" s="23"/>
      <c r="AA30" s="23"/>
      <c r="AB30" s="23"/>
      <c r="AC30" s="23"/>
      <c r="AD30" s="23"/>
      <c r="AE30" s="23"/>
      <c r="AF30" s="23"/>
      <c r="AG30" s="23"/>
      <c r="AH30" s="23"/>
      <c r="AI30" s="23"/>
      <c r="AJ30" s="23"/>
      <c r="AK30" s="23"/>
    </row>
    <row r="31" spans="1:37">
      <c r="A31" s="23"/>
      <c r="B31" s="373" t="s">
        <v>383</v>
      </c>
      <c r="C31" s="373"/>
      <c r="D31" s="372"/>
      <c r="E31" s="372"/>
      <c r="F31" s="372"/>
      <c r="G31" s="23"/>
      <c r="H31" s="200" t="s">
        <v>452</v>
      </c>
      <c r="I31" s="23"/>
      <c r="J31" s="23"/>
      <c r="K31" s="24"/>
      <c r="L31" s="22"/>
      <c r="M31" s="216"/>
      <c r="N31" s="361" t="str">
        <f>boeken!$O$52</f>
        <v>-</v>
      </c>
      <c r="O31" s="23"/>
      <c r="P31" s="359">
        <f>boeken!$R$52</f>
        <v>20</v>
      </c>
      <c r="Q31" s="23"/>
      <c r="R31" s="23"/>
      <c r="S31" s="23"/>
      <c r="T31" s="23"/>
      <c r="U31" s="23"/>
      <c r="V31" s="23"/>
      <c r="W31" s="23"/>
      <c r="X31" s="23"/>
      <c r="Y31" s="23"/>
      <c r="Z31" s="23"/>
      <c r="AA31" s="23"/>
      <c r="AB31" s="23"/>
      <c r="AC31" s="23"/>
      <c r="AD31" s="23"/>
      <c r="AE31" s="23"/>
      <c r="AF31" s="23"/>
      <c r="AG31" s="23"/>
      <c r="AH31" s="23"/>
      <c r="AI31" s="23"/>
      <c r="AJ31" s="23"/>
      <c r="AK31" s="23"/>
    </row>
    <row r="32" spans="1:37">
      <c r="A32" s="23"/>
      <c r="B32" s="373" t="s">
        <v>385</v>
      </c>
      <c r="C32" s="372"/>
      <c r="D32" s="372"/>
      <c r="E32" s="372"/>
      <c r="F32" s="372"/>
      <c r="G32" s="23"/>
      <c r="H32" s="198" t="s">
        <v>399</v>
      </c>
      <c r="I32" s="23"/>
      <c r="J32" s="23"/>
      <c r="K32" s="22"/>
      <c r="L32" s="22"/>
      <c r="M32" s="216"/>
      <c r="N32" s="23"/>
      <c r="O32" s="23"/>
      <c r="P32" s="359"/>
      <c r="Q32" s="23"/>
      <c r="R32" s="23"/>
      <c r="S32" s="23"/>
      <c r="T32" s="23"/>
      <c r="U32" s="23"/>
      <c r="V32" s="23"/>
      <c r="W32" s="23"/>
      <c r="X32" s="23"/>
      <c r="Y32" s="23"/>
      <c r="Z32" s="23"/>
      <c r="AA32" s="23"/>
      <c r="AB32" s="23"/>
      <c r="AC32" s="23"/>
      <c r="AD32" s="23"/>
      <c r="AE32" s="23"/>
      <c r="AF32" s="23"/>
      <c r="AG32" s="23"/>
      <c r="AH32" s="23"/>
      <c r="AI32" s="23"/>
      <c r="AJ32" s="23"/>
      <c r="AK32" s="23"/>
    </row>
    <row r="33" spans="1:37">
      <c r="A33" s="23"/>
      <c r="B33" s="373" t="s">
        <v>384</v>
      </c>
      <c r="C33" s="372"/>
      <c r="D33" s="372"/>
      <c r="E33" s="372"/>
      <c r="F33" s="372"/>
      <c r="G33" s="23"/>
      <c r="H33" s="198" t="s">
        <v>400</v>
      </c>
      <c r="I33" s="23"/>
      <c r="J33" s="23"/>
      <c r="K33" s="23"/>
      <c r="L33" s="22"/>
      <c r="M33" s="216"/>
      <c r="N33" s="23"/>
      <c r="O33" s="23"/>
      <c r="P33" s="360"/>
      <c r="Q33" s="23"/>
      <c r="R33" s="23"/>
      <c r="S33" s="23"/>
      <c r="T33" s="23"/>
      <c r="U33" s="23"/>
      <c r="V33" s="23"/>
      <c r="W33" s="23"/>
      <c r="X33" s="23"/>
      <c r="Y33" s="23"/>
      <c r="Z33" s="23"/>
      <c r="AA33" s="23"/>
      <c r="AB33" s="23"/>
      <c r="AC33" s="23"/>
      <c r="AD33" s="23"/>
      <c r="AE33" s="23"/>
      <c r="AF33" s="23"/>
      <c r="AG33" s="23"/>
      <c r="AH33" s="23"/>
      <c r="AI33" s="23"/>
      <c r="AJ33" s="23"/>
      <c r="AK33" s="23"/>
    </row>
    <row r="34" spans="1:37">
      <c r="A34" s="23"/>
      <c r="B34" s="372" t="s">
        <v>373</v>
      </c>
      <c r="C34" s="372"/>
      <c r="D34" s="372"/>
      <c r="E34" s="372"/>
      <c r="F34" s="372"/>
      <c r="G34" s="23"/>
      <c r="H34" s="198" t="s">
        <v>401</v>
      </c>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row>
    <row r="35" spans="1:37">
      <c r="A35" s="23"/>
      <c r="B35" s="372" t="s">
        <v>375</v>
      </c>
      <c r="C35" s="372"/>
      <c r="D35" s="372"/>
      <c r="E35" s="372"/>
      <c r="F35" s="372"/>
      <c r="G35" s="23"/>
      <c r="H35" s="198" t="s">
        <v>409</v>
      </c>
      <c r="I35" s="23"/>
      <c r="J35" s="23"/>
      <c r="K35" s="23"/>
      <c r="L35" s="22"/>
      <c r="M35" s="216"/>
      <c r="N35" s="23"/>
      <c r="O35" s="23"/>
      <c r="P35" s="360"/>
      <c r="Q35" s="23"/>
      <c r="R35" s="23"/>
      <c r="S35" s="23"/>
      <c r="T35" s="23"/>
      <c r="U35" s="23"/>
      <c r="V35" s="23"/>
      <c r="W35" s="23"/>
      <c r="X35" s="23"/>
      <c r="Y35" s="23"/>
      <c r="Z35" s="23"/>
      <c r="AA35" s="23"/>
      <c r="AB35" s="23"/>
      <c r="AC35" s="23"/>
      <c r="AD35" s="23"/>
      <c r="AE35" s="23"/>
      <c r="AF35" s="23"/>
      <c r="AG35" s="23"/>
      <c r="AH35" s="23"/>
      <c r="AI35" s="23"/>
      <c r="AJ35" s="23"/>
      <c r="AK35" s="23"/>
    </row>
    <row r="36" spans="1:37">
      <c r="A36" s="23"/>
      <c r="B36" s="372" t="s">
        <v>376</v>
      </c>
      <c r="C36" s="372"/>
      <c r="D36" s="372"/>
      <c r="E36" s="372"/>
      <c r="F36" s="372"/>
      <c r="G36" s="23"/>
      <c r="H36" s="198" t="s">
        <v>443</v>
      </c>
      <c r="I36" s="23"/>
      <c r="J36" s="23"/>
      <c r="K36" s="23"/>
      <c r="L36" s="22"/>
      <c r="M36" s="216"/>
      <c r="N36" s="23"/>
      <c r="O36" s="23"/>
      <c r="P36" s="360"/>
      <c r="Q36" s="23"/>
      <c r="R36" s="23"/>
      <c r="S36" s="23"/>
      <c r="T36" s="23"/>
      <c r="U36" s="23"/>
      <c r="V36" s="23"/>
      <c r="W36" s="23"/>
      <c r="X36" s="23"/>
      <c r="Y36" s="23"/>
      <c r="Z36" s="23"/>
      <c r="AA36" s="23"/>
      <c r="AB36" s="23"/>
      <c r="AC36" s="23"/>
      <c r="AD36" s="23"/>
      <c r="AE36" s="23"/>
      <c r="AF36" s="23"/>
      <c r="AG36" s="23"/>
      <c r="AH36" s="23"/>
      <c r="AI36" s="23"/>
      <c r="AJ36" s="23"/>
      <c r="AK36" s="23"/>
    </row>
    <row r="37" spans="1:37">
      <c r="A37" s="23"/>
      <c r="B37" s="372" t="s">
        <v>378</v>
      </c>
      <c r="C37" s="372"/>
      <c r="D37" s="372"/>
      <c r="E37" s="372"/>
      <c r="F37" s="372"/>
      <c r="G37" s="23"/>
      <c r="H37" s="198" t="s">
        <v>387</v>
      </c>
      <c r="I37" s="23"/>
      <c r="J37" s="23"/>
      <c r="K37" s="23"/>
      <c r="L37" s="22"/>
      <c r="M37" s="216"/>
      <c r="N37" s="23"/>
      <c r="O37" s="23"/>
      <c r="P37" s="360"/>
      <c r="Q37" s="23"/>
      <c r="R37" s="23"/>
      <c r="S37" s="23"/>
      <c r="T37" s="23"/>
      <c r="U37" s="23"/>
      <c r="V37" s="23"/>
      <c r="W37" s="23"/>
      <c r="X37" s="23"/>
      <c r="Y37" s="23"/>
      <c r="Z37" s="23"/>
      <c r="AA37" s="23"/>
      <c r="AB37" s="23"/>
      <c r="AC37" s="23"/>
      <c r="AD37" s="23"/>
      <c r="AE37" s="23"/>
      <c r="AF37" s="23"/>
      <c r="AG37" s="23"/>
      <c r="AH37" s="23"/>
      <c r="AI37" s="23"/>
      <c r="AJ37" s="23"/>
      <c r="AK37" s="23"/>
    </row>
    <row r="38" spans="1:37">
      <c r="A38" s="23"/>
      <c r="B38" s="23"/>
      <c r="C38" s="23"/>
      <c r="D38" s="23"/>
      <c r="E38" s="23"/>
      <c r="F38" s="23"/>
      <c r="G38" s="23"/>
      <c r="H38" s="198" t="s">
        <v>444</v>
      </c>
      <c r="I38" s="23"/>
      <c r="J38" s="23"/>
      <c r="K38" s="23"/>
      <c r="L38" s="22"/>
      <c r="M38" s="216"/>
      <c r="N38" s="23"/>
      <c r="O38" s="23"/>
      <c r="P38" s="360"/>
      <c r="Q38" s="23"/>
      <c r="R38" s="23"/>
      <c r="S38" s="23"/>
      <c r="T38" s="23"/>
      <c r="U38" s="23"/>
      <c r="V38" s="23"/>
      <c r="W38" s="23"/>
      <c r="X38" s="23"/>
      <c r="Y38" s="23"/>
      <c r="Z38" s="23"/>
      <c r="AA38" s="23"/>
      <c r="AB38" s="23"/>
      <c r="AC38" s="23"/>
      <c r="AD38" s="23"/>
      <c r="AE38" s="23"/>
      <c r="AF38" s="23"/>
      <c r="AG38" s="23"/>
      <c r="AH38" s="23"/>
      <c r="AI38" s="23"/>
      <c r="AJ38" s="23"/>
      <c r="AK38" s="23"/>
    </row>
    <row r="39" spans="1:37">
      <c r="A39" s="23"/>
      <c r="B39" s="23"/>
      <c r="C39" s="23"/>
      <c r="D39" s="23"/>
      <c r="E39" s="23"/>
      <c r="F39" s="23"/>
      <c r="G39" s="23"/>
      <c r="H39" s="23"/>
      <c r="I39" s="23"/>
      <c r="J39" s="23"/>
      <c r="K39" s="23"/>
      <c r="L39" s="22"/>
      <c r="M39" s="216"/>
      <c r="N39" s="23"/>
      <c r="O39" s="23"/>
      <c r="P39" s="360"/>
      <c r="Q39" s="23"/>
      <c r="R39" s="23"/>
      <c r="S39" s="23"/>
      <c r="T39" s="23"/>
      <c r="U39" s="23"/>
      <c r="V39" s="23"/>
      <c r="W39" s="23"/>
      <c r="X39" s="23"/>
      <c r="Y39" s="23"/>
      <c r="Z39" s="23"/>
      <c r="AA39" s="23"/>
      <c r="AB39" s="23"/>
      <c r="AC39" s="23"/>
      <c r="AD39" s="23"/>
      <c r="AE39" s="23"/>
      <c r="AF39" s="23"/>
      <c r="AG39" s="23"/>
      <c r="AH39" s="23"/>
      <c r="AI39" s="23"/>
      <c r="AJ39" s="23"/>
      <c r="AK39" s="23"/>
    </row>
    <row r="40" spans="1:37">
      <c r="A40" s="23"/>
      <c r="B40" s="23"/>
      <c r="C40" s="23"/>
      <c r="D40" s="23"/>
      <c r="E40" s="23"/>
      <c r="F40" s="23"/>
      <c r="G40" s="23"/>
      <c r="H40" s="23"/>
      <c r="I40" s="23"/>
      <c r="J40" s="23"/>
      <c r="K40" s="23"/>
      <c r="L40" s="22"/>
      <c r="M40" s="216"/>
      <c r="N40" s="23"/>
      <c r="O40" s="23"/>
      <c r="P40" s="360"/>
      <c r="Q40" s="23"/>
      <c r="R40" s="23"/>
      <c r="S40" s="23"/>
      <c r="T40" s="23"/>
      <c r="U40" s="23"/>
      <c r="V40" s="23"/>
      <c r="W40" s="23"/>
      <c r="X40" s="23"/>
      <c r="Y40" s="23"/>
      <c r="Z40" s="23"/>
      <c r="AA40" s="23"/>
      <c r="AB40" s="23"/>
      <c r="AC40" s="23"/>
      <c r="AD40" s="23"/>
      <c r="AE40" s="23"/>
      <c r="AF40" s="23"/>
      <c r="AG40" s="23"/>
      <c r="AH40" s="23"/>
      <c r="AI40" s="23"/>
      <c r="AJ40" s="23"/>
      <c r="AK40" s="23"/>
    </row>
    <row r="41" spans="1:37">
      <c r="A41" s="23"/>
      <c r="B41" s="205"/>
      <c r="C41" s="23"/>
      <c r="D41" s="23"/>
      <c r="E41" s="23"/>
      <c r="F41" s="23"/>
      <c r="G41" s="23"/>
      <c r="H41" s="23"/>
      <c r="I41" s="23"/>
      <c r="J41" s="23"/>
      <c r="K41" s="23"/>
      <c r="L41" s="22"/>
      <c r="M41" s="216"/>
      <c r="N41" s="23"/>
      <c r="O41" s="23"/>
      <c r="P41" s="360"/>
      <c r="Q41" s="204"/>
      <c r="R41" s="23"/>
      <c r="S41" s="23"/>
      <c r="T41" s="23"/>
      <c r="U41" s="23"/>
      <c r="V41" s="23"/>
      <c r="W41" s="495" t="s">
        <v>391</v>
      </c>
      <c r="X41" s="496"/>
      <c r="Y41" s="23"/>
      <c r="Z41" s="23"/>
      <c r="AA41" s="23"/>
      <c r="AB41" s="23"/>
      <c r="AC41" s="23"/>
      <c r="AD41" s="23"/>
      <c r="AE41" s="23"/>
      <c r="AF41" s="23"/>
      <c r="AG41" s="23"/>
      <c r="AH41" s="23"/>
      <c r="AI41" s="23"/>
      <c r="AJ41" s="23"/>
      <c r="AK41" s="23"/>
    </row>
    <row r="42" spans="1:37">
      <c r="A42" s="23"/>
      <c r="B42" s="23"/>
      <c r="C42" s="23"/>
      <c r="D42" s="23"/>
      <c r="E42" s="23"/>
      <c r="F42" s="23"/>
      <c r="G42" s="23"/>
      <c r="H42" s="200" t="s">
        <v>390</v>
      </c>
      <c r="I42" s="23"/>
      <c r="J42" s="23"/>
      <c r="K42" s="23"/>
      <c r="L42" s="22"/>
      <c r="M42" s="216"/>
      <c r="N42" s="23"/>
      <c r="O42" s="23"/>
      <c r="P42" s="360"/>
      <c r="Q42" s="23"/>
      <c r="R42" s="23"/>
      <c r="S42" s="23"/>
      <c r="T42" s="23"/>
      <c r="U42" s="23"/>
      <c r="V42" s="23"/>
      <c r="W42" s="372"/>
      <c r="X42" s="372"/>
      <c r="Y42" s="23"/>
      <c r="Z42" s="23"/>
      <c r="AA42" s="23"/>
      <c r="AB42" s="23"/>
      <c r="AC42" s="23"/>
      <c r="AD42" s="23"/>
      <c r="AE42" s="23"/>
      <c r="AF42" s="23"/>
      <c r="AG42" s="23"/>
      <c r="AH42" s="23"/>
      <c r="AI42" s="23"/>
      <c r="AJ42" s="23"/>
      <c r="AK42" s="23"/>
    </row>
    <row r="43" spans="1:37" ht="33">
      <c r="A43" s="23"/>
      <c r="B43" s="493" t="s">
        <v>415</v>
      </c>
      <c r="C43" s="494"/>
      <c r="D43" s="494"/>
      <c r="E43" s="494"/>
      <c r="F43" s="23"/>
      <c r="G43" s="23"/>
      <c r="H43" s="23" t="s">
        <v>403</v>
      </c>
      <c r="I43" s="23"/>
      <c r="J43" s="23"/>
      <c r="K43" s="23"/>
      <c r="L43" s="23"/>
      <c r="M43" s="23"/>
      <c r="N43" s="23"/>
      <c r="O43" s="23"/>
      <c r="P43" s="23"/>
      <c r="Q43" s="23"/>
      <c r="R43" s="23"/>
      <c r="S43" s="23"/>
      <c r="T43" s="23"/>
      <c r="U43" s="23"/>
      <c r="V43" s="23"/>
      <c r="W43" s="373" t="s">
        <v>393</v>
      </c>
      <c r="X43" s="372"/>
      <c r="Y43" s="23"/>
      <c r="Z43" s="23"/>
      <c r="AA43" s="23"/>
      <c r="AB43" s="23"/>
      <c r="AC43" s="23"/>
      <c r="AD43" s="23"/>
      <c r="AE43" s="23"/>
      <c r="AF43" s="23"/>
      <c r="AG43" s="23"/>
      <c r="AH43" s="23"/>
      <c r="AI43" s="23"/>
      <c r="AJ43" s="23"/>
      <c r="AK43" s="23"/>
    </row>
    <row r="44" spans="1:37">
      <c r="A44" s="23"/>
      <c r="B44" s="23"/>
      <c r="C44" s="23"/>
      <c r="D44" s="23"/>
      <c r="E44" s="23"/>
      <c r="F44" s="23"/>
      <c r="G44" s="23"/>
      <c r="H44" s="23"/>
      <c r="I44" s="23"/>
      <c r="J44" s="23"/>
      <c r="K44" s="23"/>
      <c r="L44" s="23"/>
      <c r="M44" s="23"/>
      <c r="N44" s="23"/>
      <c r="O44" s="23"/>
      <c r="P44" s="23"/>
      <c r="Q44" s="23"/>
      <c r="R44" s="23"/>
      <c r="S44" s="23"/>
      <c r="T44" s="23"/>
      <c r="U44" s="23"/>
      <c r="V44" s="23"/>
      <c r="W44" s="373" t="s">
        <v>394</v>
      </c>
      <c r="X44" s="372"/>
      <c r="Y44" s="23"/>
      <c r="Z44" s="23"/>
      <c r="AA44" s="23"/>
      <c r="AB44" s="23"/>
      <c r="AC44" s="23"/>
      <c r="AD44" s="23"/>
      <c r="AE44" s="23"/>
      <c r="AF44" s="23"/>
      <c r="AG44" s="23"/>
      <c r="AH44" s="23"/>
      <c r="AI44" s="23"/>
      <c r="AJ44" s="23"/>
      <c r="AK44" s="23"/>
    </row>
    <row r="45" spans="1:37" ht="18">
      <c r="A45" s="23"/>
      <c r="B45" s="491" t="s">
        <v>414</v>
      </c>
      <c r="C45" s="492"/>
      <c r="D45" s="492"/>
      <c r="E45" s="397"/>
      <c r="F45" s="23"/>
      <c r="G45" s="23"/>
      <c r="H45" s="23"/>
      <c r="I45" s="23"/>
      <c r="J45" s="23"/>
      <c r="K45" s="212" t="s">
        <v>290</v>
      </c>
      <c r="L45" s="23"/>
      <c r="M45" s="23"/>
      <c r="N45" s="23"/>
      <c r="O45" s="23"/>
      <c r="P45" s="23"/>
      <c r="Q45" s="23"/>
      <c r="R45" s="23"/>
      <c r="S45" s="23"/>
      <c r="T45" s="23"/>
      <c r="U45" s="23"/>
      <c r="V45" s="23"/>
      <c r="W45" s="372"/>
      <c r="X45" s="372"/>
      <c r="Y45" s="23"/>
      <c r="Z45" s="23"/>
      <c r="AA45" s="23"/>
      <c r="AB45" s="23"/>
      <c r="AC45" s="23"/>
      <c r="AD45" s="23"/>
      <c r="AE45" s="23"/>
      <c r="AF45" s="23"/>
      <c r="AG45" s="23"/>
      <c r="AH45" s="23"/>
      <c r="AI45" s="23"/>
      <c r="AJ45" s="23"/>
      <c r="AK45" s="23"/>
    </row>
    <row r="46" spans="1:37">
      <c r="A46" s="23"/>
      <c r="B46" s="397"/>
      <c r="C46" s="397"/>
      <c r="D46" s="397"/>
      <c r="E46" s="397"/>
      <c r="F46" s="23"/>
      <c r="G46" s="23"/>
      <c r="H46" s="200" t="s">
        <v>388</v>
      </c>
      <c r="I46" s="23"/>
      <c r="J46" s="23"/>
      <c r="K46" s="24"/>
      <c r="L46" s="22"/>
      <c r="M46" s="216"/>
      <c r="N46" s="361" t="str">
        <f>IF(K46&gt;0,K46*P46,"-")</f>
        <v>-</v>
      </c>
      <c r="O46" s="23"/>
      <c r="P46" s="359">
        <f>boeken!$R$56</f>
        <v>1</v>
      </c>
      <c r="Q46" s="23"/>
      <c r="R46" s="23"/>
      <c r="S46" s="23"/>
      <c r="T46" s="23"/>
      <c r="U46" s="23"/>
      <c r="V46" s="23"/>
      <c r="W46" s="373" t="s">
        <v>392</v>
      </c>
      <c r="X46" s="372"/>
      <c r="Y46" s="23"/>
      <c r="Z46" s="23"/>
      <c r="AA46" s="23"/>
      <c r="AB46" s="23"/>
      <c r="AC46" s="23"/>
      <c r="AD46" s="23"/>
      <c r="AE46" s="23"/>
      <c r="AF46" s="23"/>
      <c r="AG46" s="23"/>
      <c r="AH46" s="23"/>
      <c r="AI46" s="23"/>
      <c r="AJ46" s="23"/>
      <c r="AK46" s="23"/>
    </row>
    <row r="47" spans="1:37">
      <c r="A47" s="23"/>
      <c r="B47" s="23"/>
      <c r="C47" s="23"/>
      <c r="D47" s="23"/>
      <c r="E47" s="23"/>
      <c r="F47" s="23"/>
      <c r="G47" s="23"/>
      <c r="H47" s="198"/>
      <c r="I47" s="23"/>
      <c r="J47" s="23"/>
      <c r="K47" s="22"/>
      <c r="L47" s="22"/>
      <c r="M47" s="216"/>
      <c r="N47" s="23"/>
      <c r="O47" s="23"/>
      <c r="P47" s="359"/>
      <c r="Q47" s="204"/>
      <c r="R47" s="23"/>
      <c r="S47" s="23"/>
      <c r="T47" s="23"/>
      <c r="U47" s="23"/>
      <c r="V47" s="23"/>
      <c r="W47" s="373" t="s">
        <v>453</v>
      </c>
      <c r="X47" s="372"/>
      <c r="Y47" s="23"/>
      <c r="Z47" s="23"/>
      <c r="AA47" s="23"/>
      <c r="AB47" s="23"/>
      <c r="AC47" s="23"/>
      <c r="AD47" s="23"/>
      <c r="AE47" s="23"/>
      <c r="AF47" s="23"/>
      <c r="AG47" s="23"/>
      <c r="AH47" s="23"/>
      <c r="AI47" s="23"/>
      <c r="AJ47" s="23"/>
      <c r="AK47" s="23"/>
    </row>
    <row r="48" spans="1:37">
      <c r="A48" s="23"/>
      <c r="B48" s="23"/>
      <c r="C48" s="23"/>
      <c r="D48" s="23"/>
      <c r="E48" s="23"/>
      <c r="F48" s="23"/>
      <c r="G48" s="23"/>
      <c r="H48" s="198"/>
      <c r="I48" s="23"/>
      <c r="J48" s="23"/>
      <c r="K48" s="212" t="s">
        <v>290</v>
      </c>
      <c r="L48" s="22"/>
      <c r="M48" s="216"/>
      <c r="N48" s="23"/>
      <c r="O48" s="23"/>
      <c r="P48" s="359"/>
      <c r="Q48" s="204"/>
      <c r="R48" s="23"/>
      <c r="S48" s="23"/>
      <c r="T48" s="23"/>
      <c r="U48" s="23"/>
      <c r="V48" s="23"/>
      <c r="W48" s="372"/>
      <c r="X48" s="372"/>
      <c r="Y48" s="23"/>
      <c r="Z48" s="23"/>
      <c r="AA48" s="23"/>
      <c r="AB48" s="23"/>
      <c r="AC48" s="23"/>
      <c r="AD48" s="23"/>
      <c r="AE48" s="23"/>
      <c r="AF48" s="23"/>
      <c r="AG48" s="23"/>
      <c r="AH48" s="23"/>
      <c r="AI48" s="23"/>
      <c r="AJ48" s="23"/>
      <c r="AK48" s="23"/>
    </row>
    <row r="49" spans="1:37">
      <c r="A49" s="23"/>
      <c r="B49" s="23"/>
      <c r="C49" s="23"/>
      <c r="D49" s="23"/>
      <c r="E49" s="23"/>
      <c r="F49" s="23"/>
      <c r="G49" s="23"/>
      <c r="H49" s="200" t="s">
        <v>389</v>
      </c>
      <c r="I49" s="23"/>
      <c r="J49" s="23"/>
      <c r="K49" s="24"/>
      <c r="L49" s="22"/>
      <c r="M49" s="216"/>
      <c r="N49" s="361" t="str">
        <f>IF(K49&gt;0,K49*P49,"-")</f>
        <v>-</v>
      </c>
      <c r="O49" s="23"/>
      <c r="P49" s="359">
        <f>boeken!$R$57</f>
        <v>1</v>
      </c>
      <c r="Q49" s="204"/>
      <c r="R49" s="23"/>
      <c r="S49" s="23"/>
      <c r="T49" s="23"/>
      <c r="U49" s="23"/>
      <c r="V49" s="23"/>
      <c r="W49" s="373" t="s">
        <v>416</v>
      </c>
      <c r="X49" s="372"/>
      <c r="Y49" s="23"/>
      <c r="Z49" s="23"/>
      <c r="AA49" s="23"/>
      <c r="AB49" s="23"/>
      <c r="AC49" s="23"/>
      <c r="AD49" s="23"/>
      <c r="AE49" s="23"/>
      <c r="AF49" s="23"/>
      <c r="AG49" s="23"/>
      <c r="AH49" s="23"/>
      <c r="AI49" s="23"/>
      <c r="AJ49" s="23"/>
      <c r="AK49" s="23"/>
    </row>
    <row r="50" spans="1:37">
      <c r="A50" s="23"/>
      <c r="B50" s="23"/>
      <c r="C50" s="23"/>
      <c r="D50" s="23"/>
      <c r="E50" s="23"/>
      <c r="F50" s="23"/>
      <c r="G50" s="23"/>
      <c r="H50" s="23"/>
      <c r="I50" s="23"/>
      <c r="J50" s="23"/>
      <c r="K50" s="23"/>
      <c r="L50" s="22"/>
      <c r="M50" s="216"/>
      <c r="N50" s="217"/>
      <c r="O50" s="23"/>
      <c r="P50" s="360"/>
      <c r="Q50" s="204"/>
      <c r="R50" s="23"/>
      <c r="S50" s="23"/>
      <c r="T50" s="23"/>
      <c r="U50" s="23"/>
      <c r="V50" s="23"/>
      <c r="W50" s="373" t="s">
        <v>417</v>
      </c>
      <c r="X50" s="372"/>
      <c r="Y50" s="23"/>
      <c r="Z50" s="23"/>
      <c r="AA50" s="23"/>
      <c r="AB50" s="23"/>
      <c r="AC50" s="23"/>
      <c r="AD50" s="23"/>
      <c r="AE50" s="23"/>
      <c r="AF50" s="23"/>
      <c r="AG50" s="23"/>
      <c r="AH50" s="23"/>
      <c r="AI50" s="23"/>
      <c r="AJ50" s="23"/>
      <c r="AK50" s="23"/>
    </row>
    <row r="51" spans="1:37">
      <c r="A51" s="23"/>
      <c r="B51" s="23"/>
      <c r="C51" s="23"/>
      <c r="D51" s="23"/>
      <c r="E51" s="23"/>
      <c r="F51" s="23"/>
      <c r="G51" s="23"/>
      <c r="H51" s="23"/>
      <c r="I51" s="23"/>
      <c r="J51" s="23"/>
      <c r="K51" s="23"/>
      <c r="L51" s="22"/>
      <c r="M51" s="216"/>
      <c r="N51" s="216"/>
      <c r="O51" s="23"/>
      <c r="P51" s="360"/>
      <c r="Q51" s="204"/>
      <c r="R51" s="23"/>
      <c r="S51" s="23"/>
      <c r="T51" s="23"/>
      <c r="U51" s="23"/>
      <c r="V51" s="23"/>
      <c r="W51" s="372"/>
      <c r="X51" s="372"/>
      <c r="Y51" s="23"/>
      <c r="Z51" s="23"/>
      <c r="AA51" s="23"/>
      <c r="AB51" s="23"/>
      <c r="AC51" s="23"/>
      <c r="AD51" s="23"/>
      <c r="AE51" s="23"/>
      <c r="AF51" s="23"/>
      <c r="AG51" s="23"/>
      <c r="AH51" s="23"/>
      <c r="AI51" s="23"/>
      <c r="AJ51" s="23"/>
      <c r="AK51" s="23"/>
    </row>
    <row r="52" spans="1:37">
      <c r="A52" s="23"/>
      <c r="B52" s="23"/>
      <c r="C52" s="23"/>
      <c r="D52" s="23"/>
      <c r="E52" s="23"/>
      <c r="F52" s="23"/>
      <c r="G52" s="23"/>
      <c r="H52" s="23"/>
      <c r="I52" s="23"/>
      <c r="J52" s="23"/>
      <c r="K52" s="23"/>
      <c r="L52" s="22"/>
      <c r="M52" s="216"/>
      <c r="N52" s="216"/>
      <c r="O52" s="23"/>
      <c r="P52" s="360"/>
      <c r="Q52" s="204"/>
      <c r="R52" s="23"/>
      <c r="S52" s="198"/>
      <c r="T52" s="23"/>
      <c r="U52" s="23"/>
      <c r="V52" s="198"/>
      <c r="W52" s="372"/>
      <c r="X52" s="372"/>
      <c r="Y52" s="23"/>
      <c r="Z52" s="23"/>
      <c r="AA52" s="23"/>
      <c r="AB52" s="23"/>
      <c r="AC52" s="23"/>
      <c r="AD52" s="23"/>
      <c r="AE52" s="23"/>
      <c r="AF52" s="23"/>
      <c r="AG52" s="23"/>
      <c r="AH52" s="23"/>
      <c r="AI52" s="23"/>
      <c r="AJ52" s="23"/>
      <c r="AK52" s="23"/>
    </row>
    <row r="53" spans="1:37">
      <c r="A53" s="23"/>
      <c r="B53" s="23"/>
      <c r="C53" s="23"/>
      <c r="D53" s="23"/>
      <c r="E53" s="23"/>
      <c r="F53" s="23"/>
      <c r="G53" s="23"/>
      <c r="H53" s="23"/>
      <c r="I53" s="23"/>
      <c r="J53" s="23"/>
      <c r="K53" s="23"/>
      <c r="L53" s="22"/>
      <c r="M53" s="216"/>
      <c r="N53" s="216"/>
      <c r="O53" s="23"/>
      <c r="P53" s="360"/>
      <c r="Q53" s="204"/>
      <c r="R53" s="23"/>
      <c r="S53" s="23"/>
      <c r="T53" s="23"/>
      <c r="U53" s="23"/>
      <c r="V53" s="23"/>
      <c r="W53" s="23"/>
      <c r="X53" s="23"/>
      <c r="Y53" s="23"/>
      <c r="Z53" s="23"/>
      <c r="AA53" s="23"/>
      <c r="AB53" s="23"/>
      <c r="AC53" s="23"/>
      <c r="AD53" s="23"/>
      <c r="AE53" s="23"/>
      <c r="AF53" s="23"/>
      <c r="AG53" s="23"/>
      <c r="AH53" s="23"/>
      <c r="AI53" s="23"/>
      <c r="AJ53" s="23"/>
      <c r="AK53" s="23"/>
    </row>
    <row r="54" spans="1:37">
      <c r="A54" s="23"/>
      <c r="B54" s="23"/>
      <c r="C54" s="23"/>
      <c r="D54" s="23"/>
      <c r="E54" s="23"/>
      <c r="F54" s="23"/>
      <c r="G54" s="23"/>
      <c r="H54" s="23"/>
      <c r="I54" s="23"/>
      <c r="J54" s="23"/>
      <c r="K54" s="23"/>
      <c r="L54" s="22"/>
      <c r="M54" s="216"/>
      <c r="N54" s="216"/>
      <c r="O54" s="23"/>
      <c r="P54" s="360"/>
      <c r="Q54" s="204"/>
      <c r="R54" s="204"/>
      <c r="S54" s="23"/>
      <c r="T54" s="23"/>
      <c r="U54" s="23"/>
      <c r="V54" s="23"/>
      <c r="W54" s="23"/>
      <c r="X54" s="23"/>
      <c r="Y54" s="23"/>
      <c r="Z54" s="23"/>
      <c r="AA54" s="23"/>
      <c r="AB54" s="23"/>
      <c r="AC54" s="23"/>
      <c r="AD54" s="23"/>
      <c r="AE54" s="23"/>
      <c r="AF54" s="23"/>
      <c r="AG54" s="23"/>
      <c r="AH54" s="23"/>
      <c r="AI54" s="23"/>
      <c r="AJ54" s="23"/>
      <c r="AK54" s="23"/>
    </row>
    <row r="55" spans="1:37">
      <c r="A55" s="23"/>
      <c r="B55" s="23"/>
      <c r="C55" s="23"/>
      <c r="D55" s="205"/>
      <c r="E55" s="23"/>
      <c r="F55" s="23"/>
      <c r="G55" s="23"/>
      <c r="H55" s="23"/>
      <c r="I55" s="23"/>
      <c r="J55" s="23"/>
      <c r="K55" s="23"/>
      <c r="L55" s="22"/>
      <c r="M55" s="216"/>
      <c r="N55" s="216"/>
      <c r="O55" s="23"/>
      <c r="P55" s="360"/>
      <c r="Q55" s="204"/>
      <c r="R55" s="23"/>
      <c r="S55" s="23"/>
      <c r="T55" s="23"/>
      <c r="U55" s="23"/>
      <c r="V55" s="23"/>
      <c r="W55" s="23"/>
      <c r="X55" s="23"/>
      <c r="Y55" s="23"/>
      <c r="Z55" s="23"/>
      <c r="AA55" s="23"/>
      <c r="AB55" s="23"/>
      <c r="AC55" s="23"/>
      <c r="AD55" s="23"/>
      <c r="AE55" s="23"/>
      <c r="AF55" s="23"/>
      <c r="AG55" s="23"/>
      <c r="AH55" s="23"/>
      <c r="AI55" s="23"/>
      <c r="AJ55" s="23"/>
      <c r="AK55" s="23"/>
    </row>
    <row r="56" spans="1:37">
      <c r="A56" s="23"/>
      <c r="B56" s="23"/>
      <c r="C56" s="23"/>
      <c r="D56" s="23"/>
      <c r="E56" s="23"/>
      <c r="F56" s="23"/>
      <c r="G56" s="23"/>
      <c r="H56" s="23"/>
      <c r="I56" s="23"/>
      <c r="J56" s="23"/>
      <c r="K56" s="23"/>
      <c r="L56" s="22"/>
      <c r="M56" s="216"/>
      <c r="N56" s="216"/>
      <c r="O56" s="23"/>
      <c r="P56" s="360"/>
      <c r="Q56" s="204"/>
      <c r="R56" s="23"/>
      <c r="S56" s="23"/>
      <c r="T56" s="23"/>
      <c r="U56" s="23"/>
      <c r="V56" s="23"/>
      <c r="W56" s="23"/>
      <c r="X56" s="23"/>
      <c r="Y56" s="23"/>
      <c r="Z56" s="23"/>
      <c r="AA56" s="23"/>
      <c r="AB56" s="23"/>
      <c r="AC56" s="23"/>
      <c r="AD56" s="23"/>
      <c r="AE56" s="23"/>
      <c r="AF56" s="23"/>
      <c r="AG56" s="23"/>
      <c r="AH56" s="23"/>
      <c r="AI56" s="23"/>
      <c r="AJ56" s="23"/>
      <c r="AK56" s="23"/>
    </row>
    <row r="57" spans="1:37">
      <c r="A57" s="23"/>
      <c r="B57" s="23"/>
      <c r="C57" s="23"/>
      <c r="D57" s="23"/>
      <c r="E57" s="23"/>
      <c r="F57" s="23"/>
      <c r="G57" s="23"/>
      <c r="H57" s="23"/>
      <c r="I57" s="23"/>
      <c r="J57" s="23"/>
      <c r="K57" s="23"/>
      <c r="L57" s="22"/>
      <c r="M57" s="216"/>
      <c r="N57" s="216"/>
      <c r="O57" s="23"/>
      <c r="P57" s="360"/>
      <c r="Q57" s="204"/>
      <c r="R57" s="23"/>
      <c r="S57" s="23"/>
      <c r="T57" s="23"/>
      <c r="U57" s="23"/>
      <c r="V57" s="23"/>
      <c r="W57" s="23"/>
      <c r="X57" s="23"/>
      <c r="Y57" s="23"/>
      <c r="Z57" s="23"/>
      <c r="AA57" s="23"/>
      <c r="AB57" s="23"/>
      <c r="AC57" s="23"/>
      <c r="AD57" s="23"/>
      <c r="AE57" s="23"/>
      <c r="AF57" s="23"/>
      <c r="AG57" s="23"/>
      <c r="AH57" s="23"/>
      <c r="AI57" s="23"/>
      <c r="AJ57" s="23"/>
      <c r="AK57" s="23"/>
    </row>
    <row r="58" spans="1:37">
      <c r="A58" s="23"/>
      <c r="B58" s="23"/>
      <c r="C58" s="23"/>
      <c r="D58" s="23"/>
      <c r="E58" s="23"/>
      <c r="F58" s="23"/>
      <c r="G58" s="23"/>
      <c r="H58" s="23"/>
      <c r="I58" s="23"/>
      <c r="J58" s="23"/>
      <c r="K58" s="23"/>
      <c r="L58" s="22"/>
      <c r="M58" s="216"/>
      <c r="N58" s="216"/>
      <c r="O58" s="23"/>
      <c r="P58" s="360"/>
      <c r="Q58" s="204"/>
      <c r="R58" s="23"/>
      <c r="S58" s="23"/>
      <c r="T58" s="23"/>
      <c r="U58" s="23"/>
      <c r="V58" s="23"/>
      <c r="W58" s="23"/>
      <c r="X58" s="23"/>
      <c r="Y58" s="23"/>
      <c r="Z58" s="23"/>
      <c r="AA58" s="23"/>
      <c r="AB58" s="23"/>
      <c r="AC58" s="23"/>
      <c r="AD58" s="23"/>
      <c r="AE58" s="23"/>
      <c r="AF58" s="23"/>
      <c r="AG58" s="23"/>
      <c r="AH58" s="23"/>
      <c r="AI58" s="23"/>
      <c r="AJ58" s="23"/>
      <c r="AK58" s="23"/>
    </row>
    <row r="59" spans="1:37">
      <c r="A59" s="23"/>
      <c r="B59" s="23"/>
      <c r="C59" s="23"/>
      <c r="D59" s="23"/>
      <c r="E59" s="23"/>
      <c r="F59" s="23"/>
      <c r="G59" s="23"/>
      <c r="H59" s="23"/>
      <c r="I59" s="23"/>
      <c r="J59" s="23"/>
      <c r="K59" s="23"/>
      <c r="L59" s="22"/>
      <c r="M59" s="216"/>
      <c r="N59" s="216"/>
      <c r="O59" s="23"/>
      <c r="P59" s="360"/>
      <c r="Q59" s="204"/>
      <c r="R59" s="23"/>
      <c r="S59" s="23"/>
      <c r="T59" s="23"/>
      <c r="U59" s="23"/>
      <c r="V59" s="23"/>
      <c r="W59" s="23"/>
      <c r="X59" s="23"/>
      <c r="Y59" s="23"/>
      <c r="Z59" s="23"/>
      <c r="AA59" s="23"/>
      <c r="AB59" s="23"/>
      <c r="AC59" s="23"/>
      <c r="AD59" s="23"/>
      <c r="AE59" s="23"/>
      <c r="AF59" s="23"/>
      <c r="AG59" s="23"/>
      <c r="AH59" s="23"/>
      <c r="AI59" s="23"/>
      <c r="AJ59" s="23"/>
      <c r="AK59" s="23"/>
    </row>
    <row r="60" spans="1:37">
      <c r="A60" s="23"/>
      <c r="B60" s="23"/>
      <c r="C60" s="23"/>
      <c r="D60" s="23"/>
      <c r="E60" s="23"/>
      <c r="F60" s="23"/>
      <c r="G60" s="23"/>
      <c r="H60" s="23"/>
      <c r="I60" s="23"/>
      <c r="J60" s="23"/>
      <c r="K60" s="23"/>
      <c r="L60" s="22"/>
      <c r="M60" s="216"/>
      <c r="N60" s="216"/>
      <c r="O60" s="23"/>
      <c r="P60" s="360"/>
      <c r="Q60" s="204"/>
      <c r="R60" s="23"/>
      <c r="S60" s="23"/>
      <c r="T60" s="23"/>
      <c r="U60" s="23"/>
      <c r="V60" s="23"/>
      <c r="W60" s="23"/>
      <c r="X60" s="23"/>
      <c r="Y60" s="23"/>
      <c r="Z60" s="23"/>
      <c r="AA60" s="23"/>
      <c r="AB60" s="23"/>
      <c r="AC60" s="23"/>
      <c r="AD60" s="23"/>
      <c r="AE60" s="23"/>
      <c r="AF60" s="23"/>
      <c r="AG60" s="23"/>
      <c r="AH60" s="23"/>
      <c r="AI60" s="23"/>
      <c r="AJ60" s="23"/>
      <c r="AK60" s="23"/>
    </row>
    <row r="61" spans="1:37">
      <c r="A61" s="23"/>
      <c r="B61" s="23"/>
      <c r="C61" s="23"/>
      <c r="D61" s="23"/>
      <c r="E61" s="23"/>
      <c r="F61" s="23"/>
      <c r="G61" s="23"/>
      <c r="H61" s="23"/>
      <c r="I61" s="23"/>
      <c r="J61" s="23"/>
      <c r="K61" s="23"/>
      <c r="L61" s="22"/>
      <c r="M61" s="22"/>
      <c r="N61" s="23"/>
      <c r="O61" s="23"/>
      <c r="P61" s="23"/>
      <c r="Q61" s="204"/>
      <c r="R61" s="23"/>
      <c r="S61" s="23"/>
      <c r="T61" s="23"/>
      <c r="U61" s="23"/>
      <c r="V61" s="23"/>
      <c r="W61" s="23"/>
      <c r="X61" s="23"/>
      <c r="Y61" s="23"/>
      <c r="Z61" s="23"/>
      <c r="AA61" s="23"/>
      <c r="AB61" s="23"/>
      <c r="AC61" s="23"/>
      <c r="AD61" s="23"/>
      <c r="AE61" s="23"/>
      <c r="AF61" s="23"/>
      <c r="AG61" s="23"/>
      <c r="AH61" s="23"/>
      <c r="AI61" s="23"/>
      <c r="AJ61" s="23"/>
      <c r="AK61" s="23"/>
    </row>
    <row r="62" spans="1:37">
      <c r="A62" s="23"/>
      <c r="B62" s="23"/>
      <c r="C62" s="23"/>
      <c r="D62" s="23"/>
      <c r="E62" s="23"/>
      <c r="F62" s="23"/>
      <c r="G62" s="23"/>
      <c r="H62" s="23"/>
      <c r="I62" s="23"/>
      <c r="J62" s="23"/>
      <c r="K62" s="23"/>
      <c r="L62" s="22"/>
      <c r="M62" s="22"/>
      <c r="N62" s="22"/>
      <c r="O62" s="22"/>
      <c r="P62" s="22"/>
      <c r="Q62" s="204"/>
      <c r="R62" s="23"/>
      <c r="S62" s="23"/>
      <c r="T62" s="23"/>
      <c r="U62" s="23"/>
      <c r="V62" s="23"/>
      <c r="W62" s="23"/>
      <c r="X62" s="23"/>
      <c r="Y62" s="23"/>
      <c r="Z62" s="23"/>
      <c r="AA62" s="23"/>
      <c r="AB62" s="23"/>
      <c r="AC62" s="23"/>
      <c r="AD62" s="23"/>
      <c r="AE62" s="23"/>
      <c r="AF62" s="23"/>
      <c r="AG62" s="23"/>
      <c r="AH62" s="23"/>
      <c r="AI62" s="23"/>
      <c r="AJ62" s="23"/>
      <c r="AK62" s="23"/>
    </row>
    <row r="63" spans="1:37">
      <c r="A63" s="23"/>
      <c r="B63" s="23"/>
      <c r="C63" s="23"/>
      <c r="D63" s="23"/>
      <c r="E63" s="23"/>
      <c r="F63" s="23"/>
      <c r="G63" s="23"/>
      <c r="H63" s="23"/>
      <c r="I63" s="23"/>
      <c r="J63" s="23"/>
      <c r="K63" s="23"/>
      <c r="L63" s="22"/>
      <c r="M63" s="22"/>
      <c r="N63" s="22"/>
      <c r="O63" s="22"/>
      <c r="P63" s="22"/>
      <c r="Q63" s="204"/>
      <c r="R63" s="23"/>
      <c r="S63" s="23"/>
      <c r="T63" s="23"/>
      <c r="U63" s="23"/>
      <c r="V63" s="23"/>
      <c r="W63" s="23"/>
      <c r="X63" s="23"/>
      <c r="Y63" s="23"/>
      <c r="Z63" s="23"/>
      <c r="AA63" s="23"/>
      <c r="AB63" s="23"/>
      <c r="AC63" s="23"/>
      <c r="AD63" s="23"/>
      <c r="AE63" s="23"/>
      <c r="AF63" s="23"/>
      <c r="AG63" s="23"/>
      <c r="AH63" s="23"/>
      <c r="AI63" s="23"/>
      <c r="AJ63" s="23"/>
      <c r="AK63" s="23"/>
    </row>
    <row r="64" spans="1:37">
      <c r="A64" s="23"/>
      <c r="B64" s="23"/>
      <c r="C64" s="23"/>
      <c r="D64" s="23"/>
      <c r="E64" s="23"/>
      <c r="F64" s="23"/>
      <c r="G64" s="23"/>
      <c r="H64" s="23"/>
      <c r="I64" s="23"/>
      <c r="J64" s="23"/>
      <c r="K64" s="23"/>
      <c r="L64" s="22"/>
      <c r="M64" s="22"/>
      <c r="N64" s="22"/>
      <c r="O64" s="22"/>
      <c r="P64" s="22"/>
      <c r="Q64" s="22"/>
      <c r="R64" s="23"/>
      <c r="S64" s="23"/>
      <c r="T64" s="23"/>
      <c r="U64" s="23"/>
      <c r="V64" s="23"/>
      <c r="W64" s="23"/>
      <c r="X64" s="23"/>
      <c r="Y64" s="23"/>
      <c r="Z64" s="23"/>
      <c r="AA64" s="23"/>
      <c r="AB64" s="23"/>
      <c r="AC64" s="23"/>
      <c r="AD64" s="23"/>
      <c r="AE64" s="23"/>
      <c r="AF64" s="23"/>
      <c r="AG64" s="23"/>
      <c r="AH64" s="23"/>
      <c r="AI64" s="23"/>
      <c r="AJ64" s="23"/>
      <c r="AK64" s="23"/>
    </row>
    <row r="65" spans="1:37">
      <c r="A65" s="23"/>
      <c r="B65" s="23"/>
      <c r="C65" s="23"/>
      <c r="D65" s="23"/>
      <c r="E65" s="23"/>
      <c r="F65" s="23"/>
      <c r="G65" s="23"/>
      <c r="H65" s="23"/>
      <c r="I65" s="23"/>
      <c r="J65" s="23"/>
      <c r="K65" s="23"/>
      <c r="L65" s="22"/>
      <c r="M65" s="22"/>
      <c r="N65" s="22"/>
      <c r="O65" s="22"/>
      <c r="P65" s="22"/>
      <c r="Q65" s="22"/>
      <c r="R65" s="23"/>
      <c r="S65" s="23"/>
      <c r="T65" s="23"/>
      <c r="U65" s="23"/>
      <c r="V65" s="23"/>
      <c r="W65" s="23"/>
      <c r="X65" s="23"/>
      <c r="Y65" s="23"/>
      <c r="Z65" s="23"/>
      <c r="AA65" s="23"/>
      <c r="AB65" s="23"/>
      <c r="AC65" s="23"/>
      <c r="AD65" s="23"/>
      <c r="AE65" s="23"/>
      <c r="AF65" s="23"/>
      <c r="AG65" s="23"/>
      <c r="AH65" s="23"/>
      <c r="AI65" s="23"/>
      <c r="AJ65" s="23"/>
      <c r="AK65" s="23"/>
    </row>
    <row r="66" spans="1:37">
      <c r="A66" s="23"/>
      <c r="B66" s="23"/>
      <c r="C66" s="23"/>
      <c r="D66" s="23"/>
      <c r="E66" s="23"/>
      <c r="F66" s="23"/>
      <c r="G66" s="23"/>
      <c r="H66" s="23"/>
      <c r="I66" s="23"/>
      <c r="J66" s="23"/>
      <c r="K66" s="23"/>
      <c r="L66" s="23"/>
      <c r="M66" s="23"/>
      <c r="N66" s="23"/>
      <c r="O66" s="23"/>
      <c r="P66" s="23"/>
      <c r="Q66" s="23"/>
      <c r="R66" s="23"/>
      <c r="S66" s="23"/>
      <c r="T66" s="270"/>
      <c r="U66" s="23"/>
      <c r="V66" s="23"/>
      <c r="W66" s="23"/>
      <c r="X66" s="23"/>
      <c r="Y66" s="23"/>
      <c r="Z66" s="23"/>
      <c r="AA66" s="23"/>
      <c r="AB66" s="23"/>
      <c r="AC66" s="23"/>
      <c r="AD66" s="23"/>
      <c r="AE66" s="23"/>
      <c r="AF66" s="23"/>
      <c r="AG66" s="23"/>
      <c r="AH66" s="23"/>
      <c r="AI66" s="23"/>
      <c r="AJ66" s="23"/>
      <c r="AK66" s="23"/>
    </row>
    <row r="67" spans="1:37">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row>
    <row r="68" spans="1:37">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row>
    <row r="69" spans="1:37">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row>
    <row r="70" spans="1:37">
      <c r="A70" s="23"/>
      <c r="B70" s="23"/>
      <c r="C70" s="23"/>
      <c r="D70" s="23"/>
      <c r="E70" s="23"/>
      <c r="F70" s="23"/>
      <c r="G70" s="23"/>
      <c r="H70" s="23"/>
      <c r="I70" s="23"/>
      <c r="J70" s="23"/>
      <c r="K70" s="23"/>
      <c r="L70" s="22"/>
      <c r="M70" s="22"/>
      <c r="N70" s="22"/>
      <c r="O70" s="23"/>
      <c r="P70" s="23"/>
      <c r="Q70" s="23"/>
      <c r="R70" s="23"/>
      <c r="S70" s="23"/>
      <c r="T70" s="23"/>
      <c r="U70" s="23"/>
      <c r="V70" s="23"/>
      <c r="W70" s="23"/>
      <c r="X70" s="23"/>
      <c r="Y70" s="23"/>
      <c r="Z70" s="23"/>
      <c r="AA70" s="23"/>
      <c r="AB70" s="23"/>
      <c r="AC70" s="23"/>
      <c r="AD70" s="23"/>
      <c r="AE70" s="23"/>
      <c r="AF70" s="23"/>
      <c r="AG70" s="23"/>
      <c r="AH70" s="23"/>
      <c r="AI70" s="23"/>
      <c r="AJ70" s="23"/>
      <c r="AK70" s="23"/>
    </row>
    <row r="71" spans="1:37">
      <c r="A71" s="23"/>
      <c r="B71" s="23"/>
      <c r="C71" s="23"/>
      <c r="D71" s="23"/>
      <c r="E71" s="23"/>
      <c r="F71" s="23"/>
      <c r="G71" s="23"/>
      <c r="H71" s="23"/>
      <c r="I71" s="470"/>
      <c r="J71" s="471"/>
      <c r="K71" s="471"/>
      <c r="L71" s="214"/>
      <c r="M71" s="214"/>
      <c r="N71" s="472"/>
      <c r="O71" s="23"/>
      <c r="P71" s="470"/>
      <c r="Q71" s="470"/>
      <c r="R71" s="477"/>
      <c r="S71" s="478"/>
      <c r="T71" s="478"/>
      <c r="U71" s="483"/>
      <c r="V71" s="483"/>
      <c r="W71" s="483"/>
      <c r="X71" s="475"/>
      <c r="Y71" s="477"/>
      <c r="Z71" s="23"/>
      <c r="AA71" s="23"/>
      <c r="AB71" s="23"/>
      <c r="AC71" s="23"/>
      <c r="AD71" s="23"/>
      <c r="AE71" s="23"/>
      <c r="AF71" s="23"/>
      <c r="AG71" s="23"/>
      <c r="AH71" s="23"/>
      <c r="AI71" s="23"/>
      <c r="AJ71" s="23"/>
      <c r="AK71" s="23"/>
    </row>
    <row r="72" spans="1:37">
      <c r="A72" s="23"/>
      <c r="B72" s="23"/>
      <c r="C72" s="23"/>
      <c r="D72" s="23"/>
      <c r="E72" s="23"/>
      <c r="F72" s="23"/>
      <c r="G72" s="23"/>
      <c r="H72" s="23"/>
      <c r="I72" s="471"/>
      <c r="J72" s="471"/>
      <c r="K72" s="471"/>
      <c r="L72" s="214"/>
      <c r="M72" s="214"/>
      <c r="N72" s="473"/>
      <c r="O72" s="23"/>
      <c r="P72" s="471"/>
      <c r="Q72" s="471"/>
      <c r="R72" s="478"/>
      <c r="S72" s="478"/>
      <c r="T72" s="478"/>
      <c r="U72" s="483"/>
      <c r="V72" s="483"/>
      <c r="W72" s="483"/>
      <c r="X72" s="476"/>
      <c r="Y72" s="478"/>
      <c r="Z72" s="23"/>
      <c r="AA72" s="23"/>
      <c r="AB72" s="23"/>
      <c r="AC72" s="23"/>
      <c r="AD72" s="23"/>
      <c r="AE72" s="23"/>
      <c r="AF72" s="23"/>
      <c r="AG72" s="23"/>
      <c r="AH72" s="23"/>
      <c r="AI72" s="23"/>
      <c r="AJ72" s="23"/>
      <c r="AK72" s="23"/>
    </row>
    <row r="73" spans="1:37">
      <c r="A73" s="23"/>
      <c r="B73" s="23"/>
      <c r="C73" s="23"/>
      <c r="D73" s="23"/>
      <c r="E73" s="23"/>
      <c r="F73" s="23"/>
      <c r="G73" s="23"/>
      <c r="H73" s="23"/>
      <c r="I73" s="23"/>
      <c r="J73" s="23"/>
      <c r="K73" s="23"/>
      <c r="L73" s="22"/>
      <c r="M73" s="22"/>
      <c r="N73" s="23"/>
      <c r="O73" s="23"/>
      <c r="P73" s="337"/>
      <c r="Q73" s="23"/>
      <c r="R73" s="23"/>
      <c r="S73" s="23"/>
      <c r="T73" s="23"/>
      <c r="U73" s="23"/>
      <c r="V73" s="23"/>
      <c r="W73" s="23"/>
      <c r="X73" s="23"/>
      <c r="Y73" s="23"/>
      <c r="Z73" s="23"/>
      <c r="AA73" s="23"/>
      <c r="AB73" s="23"/>
      <c r="AC73" s="23"/>
      <c r="AD73" s="23"/>
      <c r="AE73" s="23"/>
      <c r="AF73" s="23"/>
      <c r="AG73" s="23"/>
      <c r="AH73" s="23"/>
      <c r="AI73" s="23"/>
      <c r="AJ73" s="23"/>
      <c r="AK73" s="23"/>
    </row>
    <row r="74" spans="1:37">
      <c r="A74" s="23"/>
      <c r="B74" s="23"/>
      <c r="C74" s="23"/>
      <c r="D74" s="23"/>
      <c r="E74" s="23"/>
      <c r="F74" s="23"/>
      <c r="G74" s="23"/>
      <c r="H74" s="23"/>
      <c r="I74" s="23"/>
      <c r="J74" s="23"/>
      <c r="K74" s="23"/>
      <c r="L74" s="22"/>
      <c r="M74" s="22"/>
      <c r="N74" s="23"/>
      <c r="O74" s="23"/>
      <c r="P74" s="23"/>
      <c r="Q74" s="23"/>
      <c r="R74" s="23"/>
      <c r="S74" s="23"/>
      <c r="T74" s="23"/>
      <c r="U74" s="23"/>
      <c r="V74" s="23"/>
      <c r="W74" s="207"/>
      <c r="X74" s="218"/>
      <c r="Y74" s="207"/>
      <c r="Z74" s="23"/>
      <c r="AA74" s="23"/>
      <c r="AB74" s="23"/>
      <c r="AC74" s="23"/>
      <c r="AD74" s="23"/>
      <c r="AE74" s="23"/>
      <c r="AF74" s="23"/>
      <c r="AG74" s="23"/>
      <c r="AH74" s="23"/>
      <c r="AI74" s="23"/>
      <c r="AJ74" s="23"/>
      <c r="AK74" s="23"/>
    </row>
    <row r="75" spans="1:37">
      <c r="A75" s="23"/>
      <c r="B75" s="23"/>
      <c r="C75" s="23"/>
      <c r="D75" s="23"/>
      <c r="E75" s="23"/>
      <c r="F75" s="23"/>
      <c r="G75" s="23"/>
      <c r="H75" s="23"/>
      <c r="I75" s="23"/>
      <c r="J75" s="23"/>
      <c r="K75" s="23"/>
      <c r="L75" s="22"/>
      <c r="M75" s="22"/>
      <c r="N75" s="23"/>
      <c r="O75" s="23"/>
      <c r="P75" s="23"/>
      <c r="Q75" s="23"/>
      <c r="R75" s="23"/>
      <c r="S75" s="23"/>
      <c r="T75" s="23"/>
      <c r="U75" s="23"/>
      <c r="V75" s="23"/>
      <c r="W75" s="23"/>
      <c r="X75" s="23"/>
      <c r="Y75" s="23"/>
      <c r="Z75" s="23"/>
      <c r="AA75" s="23"/>
      <c r="AB75" s="23"/>
      <c r="AC75" s="23"/>
      <c r="AD75" s="23"/>
      <c r="AE75" s="23"/>
      <c r="AF75" s="23"/>
      <c r="AG75" s="23"/>
      <c r="AH75" s="23"/>
      <c r="AI75" s="23"/>
      <c r="AJ75" s="23"/>
      <c r="AK75" s="23"/>
    </row>
    <row r="76" spans="1:37">
      <c r="A76" s="23"/>
      <c r="B76" s="23"/>
      <c r="C76" s="23"/>
      <c r="D76" s="23"/>
      <c r="E76" s="23"/>
      <c r="F76" s="23"/>
      <c r="G76" s="23"/>
      <c r="H76" s="23"/>
      <c r="I76" s="206"/>
      <c r="J76" s="23"/>
      <c r="K76" s="23"/>
      <c r="L76" s="22"/>
      <c r="M76" s="22"/>
      <c r="N76" s="23"/>
      <c r="O76" s="23"/>
      <c r="P76" s="23"/>
      <c r="Q76" s="23"/>
      <c r="R76" s="23"/>
      <c r="S76" s="23"/>
      <c r="T76" s="23"/>
      <c r="U76" s="23"/>
      <c r="V76" s="23"/>
      <c r="W76" s="23"/>
      <c r="X76" s="23"/>
      <c r="Y76" s="23"/>
      <c r="Z76" s="23"/>
      <c r="AA76" s="23"/>
      <c r="AB76" s="23"/>
      <c r="AC76" s="23"/>
      <c r="AD76" s="23"/>
      <c r="AE76" s="23"/>
      <c r="AF76" s="23"/>
      <c r="AG76" s="23"/>
      <c r="AH76" s="23"/>
      <c r="AI76" s="23"/>
      <c r="AJ76" s="23"/>
      <c r="AK76" s="23"/>
    </row>
    <row r="77" spans="1:37">
      <c r="A77" s="23"/>
      <c r="B77" s="23"/>
      <c r="C77" s="23"/>
      <c r="D77" s="23"/>
      <c r="E77" s="23"/>
      <c r="F77" s="23"/>
      <c r="G77" s="23"/>
      <c r="H77" s="23"/>
      <c r="I77" s="206"/>
      <c r="J77" s="23"/>
      <c r="K77" s="23"/>
      <c r="L77" s="22"/>
      <c r="M77" s="22"/>
      <c r="N77" s="23"/>
      <c r="O77" s="23"/>
      <c r="P77" s="23"/>
      <c r="Q77" s="23"/>
      <c r="R77" s="23"/>
      <c r="S77" s="23"/>
      <c r="T77" s="23"/>
      <c r="U77" s="23"/>
      <c r="V77" s="23"/>
      <c r="W77" s="23"/>
      <c r="X77" s="23"/>
      <c r="Y77" s="23"/>
      <c r="Z77" s="23"/>
      <c r="AA77" s="23"/>
      <c r="AB77" s="23"/>
      <c r="AC77" s="23"/>
      <c r="AD77" s="23"/>
      <c r="AE77" s="23"/>
      <c r="AF77" s="23"/>
      <c r="AG77" s="23"/>
      <c r="AH77" s="23"/>
      <c r="AI77" s="23"/>
      <c r="AJ77" s="23"/>
      <c r="AK77" s="23"/>
    </row>
    <row r="78" spans="1:37">
      <c r="A78" s="23"/>
      <c r="B78" s="23"/>
      <c r="C78" s="23"/>
      <c r="D78" s="23"/>
      <c r="E78" s="23"/>
      <c r="F78" s="23"/>
      <c r="G78" s="23"/>
      <c r="H78" s="23"/>
      <c r="I78" s="206"/>
      <c r="J78" s="23"/>
      <c r="K78" s="23"/>
      <c r="L78" s="22"/>
      <c r="M78" s="22"/>
      <c r="N78" s="23"/>
      <c r="O78" s="23"/>
      <c r="P78" s="23"/>
      <c r="Q78" s="23"/>
      <c r="R78" s="23"/>
      <c r="S78" s="23"/>
      <c r="T78" s="23"/>
      <c r="U78" s="23"/>
      <c r="V78" s="23"/>
      <c r="W78" s="23"/>
      <c r="X78" s="23"/>
      <c r="Y78" s="23"/>
      <c r="Z78" s="23"/>
      <c r="AA78" s="23"/>
      <c r="AB78" s="23"/>
      <c r="AC78" s="23"/>
      <c r="AD78" s="23"/>
      <c r="AE78" s="23"/>
      <c r="AF78" s="23"/>
      <c r="AG78" s="23"/>
      <c r="AH78" s="23"/>
      <c r="AI78" s="23"/>
      <c r="AJ78" s="23"/>
      <c r="AK78" s="23"/>
    </row>
    <row r="79" spans="1:37">
      <c r="A79" s="23"/>
      <c r="B79" s="23"/>
      <c r="C79" s="23"/>
      <c r="D79" s="23"/>
      <c r="E79" s="23"/>
      <c r="F79" s="23"/>
      <c r="G79" s="23"/>
      <c r="H79" s="23"/>
      <c r="I79" s="206"/>
      <c r="J79" s="23"/>
      <c r="K79" s="23"/>
      <c r="L79" s="22"/>
      <c r="M79" s="22"/>
      <c r="N79" s="23"/>
      <c r="O79" s="23"/>
      <c r="P79" s="23"/>
      <c r="Q79" s="23"/>
      <c r="R79" s="23"/>
      <c r="S79" s="23"/>
      <c r="T79" s="23"/>
      <c r="U79" s="23"/>
      <c r="V79" s="23"/>
      <c r="W79" s="23"/>
      <c r="X79" s="23"/>
      <c r="Y79" s="23"/>
      <c r="Z79" s="23"/>
      <c r="AA79" s="23"/>
      <c r="AB79" s="23"/>
      <c r="AC79" s="23"/>
      <c r="AD79" s="23"/>
      <c r="AE79" s="23"/>
      <c r="AF79" s="23"/>
      <c r="AG79" s="23"/>
      <c r="AH79" s="23"/>
      <c r="AI79" s="23"/>
      <c r="AJ79" s="23"/>
      <c r="AK79" s="23"/>
    </row>
    <row r="80" spans="1:37">
      <c r="A80" s="23"/>
      <c r="B80" s="23"/>
      <c r="C80" s="23"/>
      <c r="D80" s="23"/>
      <c r="E80" s="23"/>
      <c r="F80" s="23"/>
      <c r="G80" s="23"/>
      <c r="H80" s="23"/>
      <c r="I80" s="206"/>
      <c r="J80" s="23"/>
      <c r="K80" s="23"/>
      <c r="L80" s="22"/>
      <c r="M80" s="22"/>
      <c r="N80" s="23"/>
      <c r="O80" s="23"/>
      <c r="P80" s="23"/>
      <c r="Q80" s="23"/>
      <c r="R80" s="23"/>
      <c r="S80" s="23"/>
      <c r="T80" s="23"/>
      <c r="U80" s="23"/>
      <c r="V80" s="23"/>
      <c r="W80" s="23"/>
      <c r="X80" s="23"/>
      <c r="Y80" s="23"/>
      <c r="Z80" s="23"/>
      <c r="AA80" s="23"/>
      <c r="AB80" s="23"/>
      <c r="AC80" s="23"/>
      <c r="AD80" s="23"/>
      <c r="AE80" s="23"/>
      <c r="AF80" s="23"/>
      <c r="AG80" s="23"/>
      <c r="AH80" s="23"/>
      <c r="AI80" s="23"/>
      <c r="AJ80" s="23"/>
      <c r="AK80" s="23"/>
    </row>
    <row r="81" spans="1:37">
      <c r="A81" s="23"/>
      <c r="B81" s="23"/>
      <c r="C81" s="23"/>
      <c r="D81" s="23"/>
      <c r="E81" s="23"/>
      <c r="F81" s="23"/>
      <c r="G81" s="23"/>
      <c r="H81" s="23"/>
      <c r="I81" s="206"/>
      <c r="J81" s="23"/>
      <c r="K81" s="23"/>
      <c r="L81" s="22"/>
      <c r="M81" s="22"/>
      <c r="N81" s="23"/>
      <c r="O81" s="23"/>
      <c r="P81" s="23"/>
      <c r="Q81" s="23"/>
      <c r="R81" s="23"/>
      <c r="S81" s="23"/>
      <c r="T81" s="23"/>
      <c r="U81" s="23"/>
      <c r="V81" s="23"/>
      <c r="W81" s="23"/>
      <c r="X81" s="23"/>
      <c r="Y81" s="23"/>
      <c r="Z81" s="23"/>
      <c r="AA81" s="23"/>
      <c r="AB81" s="23"/>
      <c r="AC81" s="23"/>
      <c r="AD81" s="23"/>
      <c r="AE81" s="23"/>
      <c r="AF81" s="23"/>
      <c r="AG81" s="23"/>
      <c r="AH81" s="23"/>
      <c r="AI81" s="23"/>
      <c r="AJ81" s="23"/>
      <c r="AK81" s="23"/>
    </row>
    <row r="82" spans="1:37">
      <c r="A82" s="23"/>
      <c r="B82" s="23"/>
      <c r="C82" s="23"/>
      <c r="D82" s="23"/>
      <c r="E82" s="23"/>
      <c r="F82" s="23"/>
      <c r="G82" s="23"/>
      <c r="H82" s="23"/>
      <c r="I82" s="206"/>
      <c r="J82" s="23"/>
      <c r="K82" s="23"/>
      <c r="L82" s="22"/>
      <c r="M82" s="22"/>
      <c r="N82" s="23"/>
      <c r="O82" s="23"/>
      <c r="P82" s="23"/>
      <c r="Q82" s="23"/>
      <c r="R82" s="23"/>
      <c r="S82" s="23"/>
      <c r="T82" s="23"/>
      <c r="U82" s="23"/>
      <c r="V82" s="23"/>
      <c r="W82" s="23"/>
      <c r="X82" s="23"/>
      <c r="Y82" s="23"/>
      <c r="Z82" s="23"/>
      <c r="AA82" s="23"/>
      <c r="AB82" s="23"/>
      <c r="AC82" s="23"/>
      <c r="AD82" s="23"/>
      <c r="AE82" s="23"/>
      <c r="AF82" s="23"/>
      <c r="AG82" s="23"/>
      <c r="AH82" s="23"/>
      <c r="AI82" s="23"/>
      <c r="AJ82" s="23"/>
      <c r="AK82" s="23"/>
    </row>
    <row r="83" spans="1:37">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row>
    <row r="84" spans="1:37">
      <c r="A84" s="23"/>
      <c r="B84" s="23"/>
      <c r="C84" s="23"/>
      <c r="D84" s="23"/>
      <c r="E84" s="23"/>
      <c r="F84" s="23"/>
      <c r="G84" s="23"/>
      <c r="H84" s="23"/>
      <c r="I84" s="23"/>
      <c r="J84" s="23"/>
      <c r="K84" s="23"/>
      <c r="L84" s="22"/>
      <c r="M84" s="22"/>
      <c r="N84" s="23"/>
      <c r="O84" s="23"/>
      <c r="P84" s="23"/>
      <c r="Q84" s="23"/>
      <c r="R84" s="23"/>
      <c r="S84" s="23"/>
      <c r="T84" s="23"/>
      <c r="U84" s="23"/>
      <c r="V84" s="23"/>
      <c r="W84" s="23"/>
      <c r="X84" s="23"/>
      <c r="Y84" s="23"/>
      <c r="Z84" s="23"/>
      <c r="AA84" s="23"/>
      <c r="AB84" s="23"/>
      <c r="AC84" s="23"/>
      <c r="AD84" s="23"/>
      <c r="AE84" s="23"/>
      <c r="AF84" s="23"/>
      <c r="AG84" s="23"/>
      <c r="AH84" s="23"/>
      <c r="AI84" s="23"/>
      <c r="AJ84" s="23"/>
      <c r="AK84" s="23"/>
    </row>
    <row r="85" spans="1:37">
      <c r="A85" s="23"/>
      <c r="B85" s="23"/>
      <c r="C85" s="23"/>
      <c r="D85" s="23"/>
      <c r="E85" s="23"/>
      <c r="F85" s="23"/>
      <c r="G85" s="23"/>
      <c r="H85" s="23"/>
      <c r="I85" s="23"/>
      <c r="J85" s="23"/>
      <c r="K85" s="23"/>
      <c r="L85" s="22"/>
      <c r="M85" s="22"/>
      <c r="N85" s="23"/>
      <c r="O85" s="23"/>
      <c r="P85" s="23"/>
      <c r="Q85" s="23"/>
      <c r="R85" s="23"/>
      <c r="S85" s="23"/>
      <c r="T85" s="23"/>
      <c r="U85" s="23"/>
      <c r="V85" s="23"/>
      <c r="W85" s="23"/>
      <c r="X85" s="23"/>
      <c r="Y85" s="23"/>
      <c r="Z85" s="23"/>
      <c r="AA85" s="23"/>
      <c r="AB85" s="23"/>
      <c r="AC85" s="23"/>
      <c r="AD85" s="23"/>
      <c r="AE85" s="23"/>
      <c r="AF85" s="23"/>
      <c r="AG85" s="23"/>
      <c r="AH85" s="23"/>
      <c r="AI85" s="23"/>
      <c r="AJ85" s="23"/>
      <c r="AK85" s="23"/>
    </row>
    <row r="86" spans="1:37">
      <c r="A86" s="23"/>
      <c r="B86" s="23"/>
      <c r="C86" s="23"/>
      <c r="D86" s="23"/>
      <c r="E86" s="23"/>
      <c r="F86" s="23"/>
      <c r="G86" s="23"/>
      <c r="H86" s="23"/>
      <c r="I86" s="23"/>
      <c r="J86" s="23"/>
      <c r="K86" s="23"/>
      <c r="L86" s="22"/>
      <c r="M86" s="22"/>
      <c r="N86" s="23"/>
      <c r="O86" s="23"/>
      <c r="P86" s="23"/>
      <c r="Q86" s="23"/>
      <c r="R86" s="23"/>
      <c r="S86" s="23"/>
      <c r="T86" s="23"/>
      <c r="U86" s="23"/>
      <c r="V86" s="23"/>
      <c r="W86" s="23"/>
      <c r="X86" s="23"/>
      <c r="Y86" s="23"/>
      <c r="Z86" s="23"/>
      <c r="AA86" s="23"/>
      <c r="AB86" s="23"/>
      <c r="AC86" s="23"/>
      <c r="AD86" s="23"/>
      <c r="AE86" s="23"/>
      <c r="AF86" s="23"/>
      <c r="AG86" s="23"/>
      <c r="AH86" s="23"/>
      <c r="AI86" s="23"/>
      <c r="AJ86" s="23"/>
      <c r="AK86" s="23"/>
    </row>
    <row r="87" spans="1:37">
      <c r="A87" s="23"/>
      <c r="B87" s="23"/>
      <c r="C87" s="23"/>
      <c r="D87" s="23"/>
      <c r="E87" s="23"/>
      <c r="F87" s="23"/>
      <c r="G87" s="23"/>
      <c r="H87" s="23"/>
      <c r="I87" s="23"/>
      <c r="J87" s="23"/>
      <c r="K87" s="23"/>
      <c r="L87" s="22"/>
      <c r="M87" s="22"/>
      <c r="N87" s="23"/>
      <c r="O87" s="23"/>
      <c r="P87" s="23"/>
      <c r="Q87" s="23"/>
      <c r="R87" s="23"/>
      <c r="S87" s="23"/>
      <c r="T87" s="23"/>
      <c r="U87" s="23"/>
      <c r="V87" s="23"/>
      <c r="W87" s="23"/>
      <c r="X87" s="23"/>
      <c r="Y87" s="23"/>
      <c r="Z87" s="23"/>
      <c r="AA87" s="23"/>
      <c r="AB87" s="23"/>
      <c r="AC87" s="23"/>
      <c r="AD87" s="23"/>
      <c r="AE87" s="23"/>
      <c r="AF87" s="23"/>
      <c r="AG87" s="23"/>
      <c r="AH87" s="23"/>
      <c r="AI87" s="23"/>
      <c r="AJ87" s="23"/>
      <c r="AK87" s="23"/>
    </row>
    <row r="88" spans="1:37">
      <c r="A88" s="23"/>
      <c r="B88" s="23"/>
      <c r="C88" s="23"/>
      <c r="D88" s="23"/>
      <c r="E88" s="23"/>
      <c r="F88" s="23"/>
      <c r="G88" s="23"/>
      <c r="H88" s="23"/>
      <c r="I88" s="23"/>
      <c r="J88" s="23"/>
      <c r="K88" s="23"/>
      <c r="L88" s="22"/>
      <c r="M88" s="22"/>
      <c r="N88" s="23"/>
      <c r="O88" s="23"/>
      <c r="P88" s="23"/>
      <c r="Q88" s="23"/>
      <c r="R88" s="23"/>
      <c r="S88" s="23"/>
      <c r="T88" s="23"/>
      <c r="U88" s="23"/>
      <c r="V88" s="23"/>
      <c r="W88" s="23"/>
      <c r="X88" s="23"/>
      <c r="Y88" s="23"/>
      <c r="Z88" s="23"/>
      <c r="AA88" s="23"/>
      <c r="AB88" s="23"/>
      <c r="AC88" s="23"/>
      <c r="AD88" s="23"/>
      <c r="AE88" s="23"/>
      <c r="AF88" s="23"/>
      <c r="AG88" s="23"/>
      <c r="AH88" s="23"/>
      <c r="AI88" s="23"/>
      <c r="AJ88" s="23"/>
      <c r="AK88" s="23"/>
    </row>
    <row r="89" spans="1:37">
      <c r="A89" s="23"/>
      <c r="B89" s="23"/>
      <c r="C89" s="23"/>
      <c r="D89" s="23"/>
      <c r="E89" s="23"/>
      <c r="F89" s="23"/>
      <c r="G89" s="23"/>
      <c r="H89" s="23"/>
      <c r="I89" s="23"/>
      <c r="J89" s="23"/>
      <c r="K89" s="23"/>
      <c r="L89" s="22"/>
      <c r="M89" s="22"/>
      <c r="N89" s="23"/>
      <c r="O89" s="23"/>
      <c r="P89" s="23"/>
      <c r="Q89" s="23"/>
      <c r="R89" s="23"/>
      <c r="S89" s="23"/>
      <c r="T89" s="23"/>
      <c r="U89" s="23"/>
      <c r="V89" s="23"/>
      <c r="W89" s="23"/>
      <c r="X89" s="23"/>
      <c r="Y89" s="23"/>
      <c r="Z89" s="23"/>
      <c r="AA89" s="23"/>
      <c r="AB89" s="23"/>
      <c r="AC89" s="23"/>
      <c r="AD89" s="23"/>
      <c r="AE89" s="23"/>
      <c r="AF89" s="23"/>
      <c r="AG89" s="23"/>
      <c r="AH89" s="23"/>
      <c r="AI89" s="23"/>
      <c r="AJ89" s="23"/>
      <c r="AK89" s="23"/>
    </row>
    <row r="90" spans="1:37">
      <c r="A90" s="23"/>
      <c r="B90" s="23"/>
      <c r="C90" s="23"/>
      <c r="D90" s="23"/>
      <c r="E90" s="23"/>
      <c r="F90" s="23"/>
      <c r="G90" s="23"/>
      <c r="H90" s="23"/>
      <c r="I90" s="23"/>
      <c r="J90" s="23"/>
      <c r="K90" s="23"/>
      <c r="L90" s="22"/>
      <c r="M90" s="22"/>
      <c r="N90" s="23"/>
      <c r="O90" s="23"/>
      <c r="P90" s="23"/>
      <c r="Q90" s="23"/>
      <c r="R90" s="23"/>
      <c r="S90" s="23"/>
      <c r="T90" s="23"/>
      <c r="U90" s="23"/>
      <c r="V90" s="23"/>
      <c r="W90" s="23"/>
      <c r="X90" s="23"/>
      <c r="Y90" s="23"/>
      <c r="Z90" s="23"/>
      <c r="AA90" s="23"/>
      <c r="AB90" s="23"/>
      <c r="AC90" s="23"/>
      <c r="AD90" s="23"/>
      <c r="AE90" s="23"/>
      <c r="AF90" s="23"/>
      <c r="AG90" s="23"/>
      <c r="AH90" s="23"/>
      <c r="AI90" s="23"/>
      <c r="AJ90" s="23"/>
      <c r="AK90" s="23"/>
    </row>
    <row r="91" spans="1:37">
      <c r="A91" s="23"/>
      <c r="B91" s="23"/>
      <c r="C91" s="23"/>
      <c r="D91" s="23"/>
      <c r="E91" s="23"/>
      <c r="F91" s="23"/>
      <c r="G91" s="23"/>
      <c r="H91" s="23"/>
      <c r="I91" s="23"/>
      <c r="J91" s="23"/>
      <c r="K91" s="23"/>
      <c r="L91" s="22"/>
      <c r="M91" s="22"/>
      <c r="N91" s="23"/>
      <c r="O91" s="23"/>
      <c r="P91" s="23"/>
      <c r="Q91" s="23"/>
      <c r="R91" s="23"/>
      <c r="S91" s="23"/>
      <c r="T91" s="23"/>
      <c r="U91" s="23"/>
      <c r="V91" s="23"/>
      <c r="W91" s="23"/>
      <c r="X91" s="23"/>
      <c r="Y91" s="23"/>
      <c r="Z91" s="23"/>
      <c r="AA91" s="23"/>
      <c r="AB91" s="23"/>
      <c r="AC91" s="23"/>
      <c r="AD91" s="23"/>
      <c r="AE91" s="23"/>
      <c r="AF91" s="23"/>
      <c r="AG91" s="23"/>
      <c r="AH91" s="23"/>
      <c r="AI91" s="23"/>
      <c r="AJ91" s="23"/>
      <c r="AK91" s="23"/>
    </row>
    <row r="92" spans="1:37">
      <c r="A92" s="23"/>
      <c r="B92" s="23"/>
      <c r="C92" s="23"/>
      <c r="D92" s="23"/>
      <c r="E92" s="23"/>
      <c r="F92" s="23"/>
      <c r="G92" s="23"/>
      <c r="H92" s="23"/>
      <c r="I92" s="23"/>
      <c r="J92" s="23"/>
      <c r="K92" s="23"/>
      <c r="L92" s="22"/>
      <c r="M92" s="22"/>
      <c r="N92" s="23"/>
      <c r="O92" s="23"/>
      <c r="P92" s="23"/>
      <c r="Q92" s="23"/>
      <c r="R92" s="23"/>
      <c r="S92" s="23"/>
      <c r="T92" s="23"/>
      <c r="U92" s="23"/>
      <c r="V92" s="23"/>
      <c r="W92" s="23"/>
      <c r="X92" s="23"/>
      <c r="Y92" s="23"/>
      <c r="Z92" s="23"/>
      <c r="AA92" s="23"/>
      <c r="AB92" s="23"/>
      <c r="AC92" s="23"/>
      <c r="AD92" s="23"/>
      <c r="AE92" s="23"/>
      <c r="AF92" s="23"/>
      <c r="AG92" s="23"/>
      <c r="AH92" s="23"/>
      <c r="AI92" s="23"/>
      <c r="AJ92" s="23"/>
      <c r="AK92" s="23"/>
    </row>
    <row r="93" spans="1:37">
      <c r="A93" s="23"/>
      <c r="B93" s="23"/>
      <c r="C93" s="23"/>
      <c r="D93" s="23"/>
      <c r="E93" s="23"/>
      <c r="F93" s="23"/>
      <c r="G93" s="23"/>
      <c r="H93" s="23"/>
      <c r="I93" s="23"/>
      <c r="J93" s="23"/>
      <c r="K93" s="23"/>
      <c r="L93" s="22"/>
      <c r="M93" s="22"/>
      <c r="N93" s="23"/>
      <c r="O93" s="23"/>
      <c r="P93" s="23"/>
      <c r="Q93" s="23"/>
      <c r="R93" s="23"/>
      <c r="S93" s="23"/>
      <c r="T93" s="23"/>
      <c r="U93" s="23"/>
      <c r="V93" s="23"/>
      <c r="W93" s="23"/>
      <c r="X93" s="23"/>
      <c r="Y93" s="23"/>
      <c r="Z93" s="23"/>
      <c r="AA93" s="23"/>
      <c r="AB93" s="23"/>
      <c r="AC93" s="23"/>
      <c r="AD93" s="23"/>
      <c r="AE93" s="23"/>
      <c r="AF93" s="23"/>
      <c r="AG93" s="23"/>
      <c r="AH93" s="23"/>
      <c r="AI93" s="23"/>
      <c r="AJ93" s="23"/>
      <c r="AK93" s="23"/>
    </row>
    <row r="94" spans="1:37">
      <c r="A94" s="23"/>
      <c r="B94" s="23"/>
      <c r="C94" s="23"/>
      <c r="D94" s="23"/>
      <c r="E94" s="23"/>
      <c r="F94" s="23"/>
      <c r="G94" s="23"/>
      <c r="H94" s="23"/>
      <c r="I94" s="23"/>
      <c r="J94" s="23"/>
      <c r="K94" s="23"/>
      <c r="L94" s="22"/>
      <c r="M94" s="22"/>
      <c r="N94" s="23"/>
      <c r="O94" s="23"/>
      <c r="P94" s="23"/>
      <c r="Q94" s="23"/>
      <c r="R94" s="23"/>
      <c r="S94" s="23"/>
      <c r="T94" s="23"/>
      <c r="U94" s="23"/>
      <c r="V94" s="23"/>
      <c r="W94" s="23"/>
      <c r="X94" s="23"/>
      <c r="Y94" s="23"/>
      <c r="Z94" s="23"/>
      <c r="AA94" s="23"/>
      <c r="AB94" s="23"/>
      <c r="AC94" s="23"/>
      <c r="AD94" s="23"/>
      <c r="AE94" s="23"/>
      <c r="AF94" s="23"/>
      <c r="AG94" s="23"/>
      <c r="AH94" s="23"/>
      <c r="AI94" s="23"/>
      <c r="AJ94" s="23"/>
      <c r="AK94" s="23"/>
    </row>
    <row r="95" spans="1:37">
      <c r="A95" s="23"/>
      <c r="B95" s="23"/>
      <c r="C95" s="23"/>
      <c r="D95" s="23"/>
      <c r="E95" s="23"/>
      <c r="F95" s="23"/>
      <c r="G95" s="23"/>
      <c r="H95" s="23"/>
      <c r="I95" s="23"/>
      <c r="J95" s="23"/>
      <c r="K95" s="23"/>
      <c r="L95" s="22"/>
      <c r="M95" s="22"/>
      <c r="N95" s="23"/>
      <c r="O95" s="23"/>
      <c r="P95" s="23"/>
      <c r="Q95" s="23"/>
      <c r="R95" s="23"/>
      <c r="S95" s="23"/>
      <c r="T95" s="23"/>
      <c r="U95" s="23"/>
      <c r="V95" s="23"/>
      <c r="W95" s="23"/>
      <c r="X95" s="23"/>
      <c r="Y95" s="23"/>
      <c r="Z95" s="23"/>
      <c r="AA95" s="23"/>
      <c r="AB95" s="23"/>
      <c r="AC95" s="23"/>
      <c r="AD95" s="23"/>
      <c r="AE95" s="23"/>
      <c r="AF95" s="23"/>
      <c r="AG95" s="23"/>
      <c r="AH95" s="23"/>
      <c r="AI95" s="23"/>
      <c r="AJ95" s="23"/>
      <c r="AK95" s="23"/>
    </row>
    <row r="96" spans="1:37">
      <c r="A96" s="23"/>
      <c r="B96" s="23"/>
      <c r="C96" s="23"/>
      <c r="D96" s="23"/>
      <c r="E96" s="23"/>
      <c r="F96" s="23"/>
      <c r="G96" s="23"/>
      <c r="H96" s="23"/>
      <c r="I96" s="23"/>
      <c r="J96" s="23"/>
      <c r="K96" s="23"/>
      <c r="L96" s="22"/>
      <c r="M96" s="22"/>
      <c r="N96" s="23"/>
      <c r="O96" s="23"/>
      <c r="P96" s="23"/>
      <c r="Q96" s="23"/>
      <c r="R96" s="23"/>
      <c r="S96" s="23"/>
      <c r="T96" s="23"/>
      <c r="U96" s="23"/>
      <c r="V96" s="23"/>
      <c r="W96" s="23"/>
      <c r="X96" s="23"/>
      <c r="Y96" s="23"/>
      <c r="Z96" s="23"/>
      <c r="AA96" s="23"/>
      <c r="AB96" s="23"/>
      <c r="AC96" s="23"/>
      <c r="AD96" s="23"/>
      <c r="AE96" s="23"/>
      <c r="AF96" s="23"/>
      <c r="AG96" s="23"/>
      <c r="AH96" s="23"/>
      <c r="AI96" s="23"/>
      <c r="AJ96" s="23"/>
      <c r="AK96" s="23"/>
    </row>
    <row r="97" spans="1:37">
      <c r="A97" s="23"/>
      <c r="B97" s="23"/>
      <c r="C97" s="23"/>
      <c r="D97" s="23"/>
      <c r="E97" s="23"/>
      <c r="F97" s="23"/>
      <c r="G97" s="23"/>
      <c r="H97" s="23"/>
      <c r="I97" s="23"/>
      <c r="J97" s="23"/>
      <c r="K97" s="23"/>
      <c r="L97" s="22"/>
      <c r="M97" s="22"/>
      <c r="N97" s="23"/>
      <c r="O97" s="23"/>
      <c r="P97" s="23"/>
      <c r="Q97" s="23"/>
      <c r="R97" s="23"/>
      <c r="S97" s="23"/>
      <c r="T97" s="23"/>
      <c r="U97" s="23"/>
      <c r="V97" s="23"/>
      <c r="W97" s="23"/>
      <c r="X97" s="23"/>
      <c r="Y97" s="23"/>
      <c r="Z97" s="23"/>
      <c r="AA97" s="23"/>
      <c r="AB97" s="23"/>
      <c r="AC97" s="23"/>
      <c r="AD97" s="23"/>
      <c r="AE97" s="23"/>
      <c r="AF97" s="23"/>
      <c r="AG97" s="23"/>
      <c r="AH97" s="23"/>
      <c r="AI97" s="23"/>
      <c r="AJ97" s="23"/>
      <c r="AK97" s="23"/>
    </row>
    <row r="98" spans="1:37">
      <c r="A98" s="23"/>
      <c r="B98" s="23"/>
      <c r="C98" s="23"/>
      <c r="D98" s="23"/>
      <c r="E98" s="23"/>
      <c r="F98" s="23"/>
      <c r="G98" s="23"/>
      <c r="H98" s="23"/>
      <c r="I98" s="23"/>
      <c r="J98" s="23"/>
      <c r="K98" s="23"/>
      <c r="L98" s="22"/>
      <c r="M98" s="22"/>
      <c r="N98" s="23"/>
      <c r="O98" s="23"/>
      <c r="P98" s="23"/>
      <c r="Q98" s="23"/>
      <c r="R98" s="23"/>
      <c r="S98" s="23"/>
      <c r="T98" s="23"/>
      <c r="U98" s="23"/>
      <c r="V98" s="23"/>
      <c r="W98" s="23"/>
      <c r="X98" s="23"/>
      <c r="Y98" s="23"/>
      <c r="Z98" s="23"/>
      <c r="AA98" s="23"/>
      <c r="AB98" s="23"/>
      <c r="AC98" s="23"/>
      <c r="AD98" s="23"/>
      <c r="AE98" s="23"/>
      <c r="AF98" s="23"/>
      <c r="AG98" s="23"/>
      <c r="AH98" s="23"/>
      <c r="AI98" s="23"/>
      <c r="AJ98" s="23"/>
      <c r="AK98" s="23"/>
    </row>
    <row r="99" spans="1:37">
      <c r="A99" s="23"/>
      <c r="B99" s="23"/>
      <c r="C99" s="23"/>
      <c r="D99" s="23"/>
      <c r="E99" s="23"/>
      <c r="F99" s="23"/>
      <c r="G99" s="23"/>
      <c r="H99" s="23"/>
      <c r="I99" s="23"/>
      <c r="J99" s="23"/>
      <c r="K99" s="23"/>
      <c r="L99" s="22"/>
      <c r="M99" s="22"/>
      <c r="N99" s="23"/>
      <c r="O99" s="23"/>
      <c r="P99" s="23"/>
      <c r="Q99" s="23"/>
      <c r="R99" s="23"/>
      <c r="S99" s="23"/>
      <c r="T99" s="23"/>
      <c r="U99" s="23"/>
      <c r="V99" s="23"/>
      <c r="W99" s="23"/>
      <c r="X99" s="23"/>
      <c r="Y99" s="23"/>
      <c r="Z99" s="23"/>
      <c r="AA99" s="23"/>
      <c r="AB99" s="23"/>
      <c r="AC99" s="23"/>
      <c r="AD99" s="23"/>
      <c r="AE99" s="23"/>
      <c r="AF99" s="23"/>
      <c r="AG99" s="23"/>
      <c r="AH99" s="23"/>
      <c r="AI99" s="23"/>
      <c r="AJ99" s="23"/>
      <c r="AK99" s="23"/>
    </row>
    <row r="100" spans="1:37">
      <c r="A100" s="23"/>
      <c r="B100" s="23"/>
      <c r="C100" s="23"/>
      <c r="D100" s="23"/>
      <c r="E100" s="23"/>
      <c r="F100" s="23"/>
      <c r="G100" s="23"/>
      <c r="H100" s="23"/>
      <c r="I100" s="23"/>
      <c r="J100" s="23"/>
      <c r="K100" s="23"/>
      <c r="L100" s="22"/>
      <c r="M100" s="22"/>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row>
    <row r="101" spans="1:37">
      <c r="A101" s="23"/>
      <c r="B101" s="23"/>
      <c r="C101" s="23"/>
      <c r="D101" s="23"/>
      <c r="E101" s="23"/>
      <c r="F101" s="23"/>
      <c r="G101" s="23"/>
      <c r="H101" s="23"/>
      <c r="I101" s="23"/>
      <c r="J101" s="23"/>
      <c r="K101" s="23"/>
      <c r="L101" s="22"/>
      <c r="M101" s="22"/>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row>
    <row r="102" spans="1:37">
      <c r="A102" s="23"/>
      <c r="B102" s="23"/>
      <c r="C102" s="23"/>
      <c r="D102" s="23"/>
      <c r="E102" s="23"/>
      <c r="F102" s="23"/>
      <c r="G102" s="23"/>
      <c r="H102" s="23"/>
      <c r="I102" s="23"/>
      <c r="J102" s="23"/>
      <c r="K102" s="23"/>
      <c r="L102" s="22"/>
      <c r="M102" s="22"/>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row>
    <row r="103" spans="1:37">
      <c r="A103" s="23"/>
      <c r="B103" s="23"/>
      <c r="C103" s="23"/>
      <c r="D103" s="23"/>
      <c r="E103" s="23"/>
      <c r="F103" s="23"/>
      <c r="G103" s="23"/>
      <c r="H103" s="23"/>
      <c r="I103" s="23"/>
      <c r="J103" s="23"/>
      <c r="K103" s="23"/>
      <c r="L103" s="22"/>
      <c r="M103" s="22"/>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row>
    <row r="104" spans="1:37">
      <c r="A104" s="23"/>
      <c r="B104" s="23"/>
      <c r="C104" s="23"/>
      <c r="D104" s="23"/>
      <c r="E104" s="23"/>
      <c r="F104" s="23"/>
      <c r="G104" s="23"/>
      <c r="H104" s="23"/>
      <c r="I104" s="23"/>
      <c r="J104" s="23"/>
      <c r="K104" s="23"/>
      <c r="L104" s="22"/>
      <c r="M104" s="22"/>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row>
    <row r="105" spans="1:37">
      <c r="A105" s="23"/>
      <c r="B105" s="23"/>
      <c r="C105" s="23"/>
      <c r="D105" s="23"/>
      <c r="E105" s="23"/>
      <c r="F105" s="23"/>
      <c r="G105" s="23"/>
      <c r="H105" s="23"/>
      <c r="I105" s="23"/>
      <c r="J105" s="23"/>
      <c r="K105" s="23"/>
      <c r="L105" s="22"/>
      <c r="M105" s="22"/>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row>
    <row r="106" spans="1:37">
      <c r="A106" s="23"/>
      <c r="B106" s="23"/>
      <c r="C106" s="23"/>
      <c r="D106" s="23"/>
      <c r="E106" s="23"/>
      <c r="F106" s="23"/>
      <c r="G106" s="23"/>
      <c r="H106" s="23"/>
      <c r="I106" s="23"/>
      <c r="J106" s="23"/>
      <c r="K106" s="23"/>
      <c r="L106" s="22"/>
      <c r="M106" s="22"/>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row>
    <row r="107" spans="1:37">
      <c r="A107" s="23"/>
      <c r="B107" s="23"/>
      <c r="C107" s="23"/>
      <c r="D107" s="23"/>
      <c r="E107" s="23"/>
      <c r="F107" s="23"/>
      <c r="G107" s="23"/>
      <c r="H107" s="23"/>
      <c r="I107" s="23"/>
      <c r="J107" s="23"/>
      <c r="K107" s="23"/>
      <c r="L107" s="22"/>
      <c r="M107" s="22"/>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row>
    <row r="108" spans="1:37">
      <c r="A108" s="23"/>
      <c r="B108" s="23"/>
      <c r="C108" s="23"/>
      <c r="D108" s="23"/>
      <c r="E108" s="23"/>
      <c r="F108" s="23"/>
      <c r="G108" s="23"/>
      <c r="H108" s="23"/>
      <c r="I108" s="23"/>
      <c r="J108" s="23"/>
      <c r="K108" s="23"/>
      <c r="L108" s="22"/>
      <c r="M108" s="22"/>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row>
    <row r="109" spans="1:37">
      <c r="A109" s="23"/>
      <c r="B109" s="23"/>
      <c r="C109" s="23"/>
      <c r="D109" s="23"/>
      <c r="E109" s="23"/>
      <c r="F109" s="23"/>
      <c r="G109" s="23"/>
      <c r="H109" s="23"/>
      <c r="I109" s="23"/>
      <c r="J109" s="23"/>
      <c r="K109" s="23"/>
      <c r="L109" s="22"/>
      <c r="M109" s="22"/>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row>
    <row r="110" spans="1:37">
      <c r="A110" s="23"/>
      <c r="B110" s="23"/>
      <c r="C110" s="23"/>
      <c r="D110" s="23"/>
      <c r="E110" s="23"/>
      <c r="F110" s="23"/>
      <c r="G110" s="23"/>
      <c r="H110" s="23"/>
      <c r="I110" s="23"/>
      <c r="J110" s="23"/>
      <c r="K110" s="23"/>
      <c r="L110" s="22"/>
      <c r="M110" s="22"/>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row>
    <row r="111" spans="1:37">
      <c r="A111" s="23"/>
      <c r="B111" s="23"/>
      <c r="C111" s="23"/>
      <c r="D111" s="23"/>
      <c r="E111" s="23"/>
      <c r="F111" s="23"/>
      <c r="G111" s="23"/>
      <c r="H111" s="23"/>
      <c r="I111" s="23"/>
      <c r="J111" s="23"/>
      <c r="K111" s="23"/>
      <c r="L111" s="22"/>
      <c r="M111" s="22"/>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row>
    <row r="112" spans="1:37">
      <c r="A112" s="23"/>
      <c r="B112" s="23"/>
      <c r="C112" s="23"/>
      <c r="D112" s="23"/>
      <c r="E112" s="23"/>
      <c r="F112" s="23"/>
      <c r="G112" s="23"/>
      <c r="H112" s="23"/>
      <c r="I112" s="23"/>
      <c r="J112" s="23"/>
      <c r="K112" s="23"/>
      <c r="L112" s="22"/>
      <c r="M112" s="22"/>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row>
    <row r="113" spans="1:37">
      <c r="A113" s="23"/>
      <c r="B113" s="23"/>
      <c r="C113" s="23"/>
      <c r="D113" s="23"/>
      <c r="E113" s="23"/>
      <c r="F113" s="23"/>
      <c r="G113" s="23"/>
      <c r="H113" s="23"/>
      <c r="I113" s="23"/>
      <c r="J113" s="23"/>
      <c r="K113" s="23"/>
      <c r="L113" s="22"/>
      <c r="M113" s="22"/>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row>
    <row r="114" spans="1:37">
      <c r="A114" s="23"/>
      <c r="B114" s="23"/>
      <c r="C114" s="23"/>
      <c r="D114" s="23"/>
      <c r="E114" s="23"/>
      <c r="F114" s="23"/>
      <c r="G114" s="23"/>
      <c r="H114" s="23"/>
      <c r="I114" s="23"/>
      <c r="J114" s="23"/>
      <c r="K114" s="23"/>
      <c r="L114" s="22"/>
      <c r="M114" s="22"/>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row>
    <row r="115" spans="1:37">
      <c r="A115" s="23"/>
      <c r="B115" s="23"/>
      <c r="C115" s="23"/>
      <c r="D115" s="23"/>
      <c r="E115" s="23"/>
      <c r="F115" s="23"/>
      <c r="G115" s="23"/>
      <c r="H115" s="23"/>
      <c r="I115" s="23"/>
      <c r="J115" s="23"/>
      <c r="K115" s="23"/>
      <c r="L115" s="22"/>
      <c r="M115" s="22"/>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row>
    <row r="116" spans="1:37">
      <c r="A116" s="23"/>
      <c r="B116" s="23"/>
      <c r="C116" s="23"/>
      <c r="D116" s="23"/>
      <c r="E116" s="23"/>
      <c r="F116" s="23"/>
      <c r="G116" s="23"/>
      <c r="H116" s="23"/>
      <c r="I116" s="23"/>
      <c r="J116" s="23"/>
      <c r="K116" s="23"/>
      <c r="L116" s="22"/>
      <c r="M116" s="22"/>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row>
    <row r="117" spans="1:37">
      <c r="A117" s="23"/>
      <c r="B117" s="23"/>
      <c r="C117" s="23"/>
      <c r="D117" s="23"/>
      <c r="E117" s="23"/>
      <c r="F117" s="23"/>
      <c r="G117" s="23"/>
      <c r="H117" s="23"/>
      <c r="I117" s="23"/>
      <c r="J117" s="23"/>
      <c r="K117" s="23"/>
      <c r="L117" s="22"/>
      <c r="M117" s="22"/>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row>
    <row r="118" spans="1:37">
      <c r="A118" s="23"/>
      <c r="B118" s="23"/>
      <c r="C118" s="23"/>
      <c r="D118" s="23"/>
      <c r="E118" s="23"/>
      <c r="F118" s="23"/>
      <c r="G118" s="23"/>
      <c r="H118" s="23"/>
      <c r="I118" s="23"/>
      <c r="J118" s="23"/>
      <c r="K118" s="23"/>
      <c r="L118" s="22"/>
      <c r="M118" s="22"/>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row>
    <row r="119" spans="1:37">
      <c r="A119" s="23"/>
      <c r="B119" s="23"/>
      <c r="C119" s="23"/>
      <c r="D119" s="23"/>
      <c r="E119" s="23"/>
      <c r="F119" s="23"/>
      <c r="G119" s="23"/>
      <c r="H119" s="23"/>
      <c r="I119" s="23"/>
      <c r="J119" s="23"/>
      <c r="K119" s="23"/>
      <c r="L119" s="22"/>
      <c r="M119" s="22"/>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row>
    <row r="120" spans="1:37">
      <c r="A120" s="23"/>
      <c r="B120" s="23"/>
      <c r="C120" s="23"/>
      <c r="D120" s="23"/>
      <c r="E120" s="23"/>
      <c r="F120" s="23"/>
      <c r="G120" s="23"/>
      <c r="H120" s="23"/>
      <c r="I120" s="23"/>
      <c r="J120" s="23"/>
      <c r="K120" s="23"/>
      <c r="L120" s="22"/>
      <c r="M120" s="22"/>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row>
    <row r="121" spans="1:37">
      <c r="A121" s="23"/>
      <c r="B121" s="23"/>
      <c r="C121" s="23"/>
      <c r="D121" s="23"/>
      <c r="E121" s="23"/>
      <c r="F121" s="23"/>
      <c r="G121" s="23"/>
      <c r="H121" s="23"/>
      <c r="I121" s="23"/>
      <c r="J121" s="23"/>
      <c r="K121" s="23"/>
      <c r="L121" s="22"/>
      <c r="M121" s="22"/>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row>
    <row r="122" spans="1:37">
      <c r="A122" s="23"/>
      <c r="B122" s="23"/>
      <c r="C122" s="23"/>
      <c r="D122" s="23"/>
      <c r="E122" s="23"/>
      <c r="F122" s="23"/>
      <c r="G122" s="23"/>
      <c r="H122" s="23"/>
      <c r="I122" s="23"/>
      <c r="J122" s="23"/>
      <c r="K122" s="23"/>
      <c r="L122" s="22"/>
      <c r="M122" s="22"/>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row>
    <row r="123" spans="1:37">
      <c r="A123" s="23"/>
      <c r="B123" s="23"/>
      <c r="C123" s="23"/>
      <c r="D123" s="23"/>
      <c r="E123" s="23"/>
      <c r="F123" s="23"/>
      <c r="G123" s="23"/>
      <c r="H123" s="23"/>
      <c r="I123" s="23"/>
      <c r="J123" s="23"/>
      <c r="K123" s="23"/>
      <c r="L123" s="22"/>
      <c r="M123" s="22"/>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row>
    <row r="124" spans="1:37">
      <c r="A124" s="23"/>
      <c r="B124" s="23"/>
      <c r="C124" s="23"/>
      <c r="D124" s="23"/>
      <c r="E124" s="23"/>
      <c r="F124" s="23"/>
      <c r="G124" s="23"/>
      <c r="H124" s="23"/>
      <c r="I124" s="23"/>
      <c r="J124" s="23"/>
      <c r="K124" s="23"/>
      <c r="L124" s="22"/>
      <c r="M124" s="22"/>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row>
  </sheetData>
  <sheetProtection algorithmName="SHA-512" hashValue="hSb6n2EGIi36xCX6f+SdGuJzBntquyKuL2tHur4PuhbB9XV9mWrVoZdN4d0s4FNf/PV6acG0/oPDDATesTl5Lw==" saltValue="WfjBEwVVwmgB65JkPaqHRg==" spinCount="100000" sheet="1" objects="1" scenarios="1" selectLockedCells="1"/>
  <protectedRanges>
    <protectedRange sqref="K23 K12 K31 K46 K19 K49" name="Bereik1"/>
  </protectedRanges>
  <mergeCells count="14">
    <mergeCell ref="B45:D45"/>
    <mergeCell ref="B43:E43"/>
    <mergeCell ref="X71:X72"/>
    <mergeCell ref="Y71:Y72"/>
    <mergeCell ref="W41:X41"/>
    <mergeCell ref="E6:F6"/>
    <mergeCell ref="E7:F7"/>
    <mergeCell ref="U5:W7"/>
    <mergeCell ref="N10:P10"/>
    <mergeCell ref="I71:K72"/>
    <mergeCell ref="N71:N72"/>
    <mergeCell ref="P71:P72"/>
    <mergeCell ref="Q71:Q72"/>
    <mergeCell ref="R71:W72"/>
  </mergeCells>
  <dataValidations count="5">
    <dataValidation type="list" allowBlank="1" showInputMessage="1" showErrorMessage="1" sqref="K31" xr:uid="{A35FDEE3-E917-4A52-ABD8-77AD2C2CEA37}">
      <formula1>$AA$10:$AA$15</formula1>
    </dataValidation>
    <dataValidation type="list" allowBlank="1" showInputMessage="1" showErrorMessage="1" sqref="AA8:AA9" xr:uid="{93D263E8-840D-4926-8C95-44F696093649}">
      <formula1>$AA$8:$AA$9</formula1>
    </dataValidation>
    <dataValidation type="list" allowBlank="1" showInputMessage="1" showErrorMessage="1" sqref="K12 K19 K46" xr:uid="{2F3DE721-EF38-4981-B15D-3F19C019425C}">
      <formula1>$AA$10:$AA$16</formula1>
    </dataValidation>
    <dataValidation type="list" allowBlank="1" showInputMessage="1" showErrorMessage="1" sqref="K49" xr:uid="{8AD99A88-DB31-4731-8FD0-6954E2BEC55C}">
      <formula1>$AA$10:$AA$19</formula1>
    </dataValidation>
    <dataValidation type="list" allowBlank="1" showInputMessage="1" showErrorMessage="1" sqref="K23" xr:uid="{5C40C3E5-72E1-46D1-8CFD-D6FC54F49D90}">
      <formula1>$AA$10:$AA$12</formula1>
    </dataValidation>
  </dataValidations>
  <hyperlinks>
    <hyperlink ref="E6" location="'14 Dgn'!A1" display="'14 Dgn'!A1" xr:uid="{1BBC6D7E-3C2D-4C5E-8BEE-7E9CD2F6087C}"/>
    <hyperlink ref="E7" location="'14 Dgn'!A1" display="'14 Dgn'!A1" xr:uid="{DB8C1D12-D52A-4E1A-AE5E-9658C321D5F4}"/>
    <hyperlink ref="B43" location="'14 Dgn'!A1" display="'14 Dgn'!A1" xr:uid="{5BAF1743-00C0-4B0F-B840-F7A183B7EBDF}"/>
    <hyperlink ref="B45" location="'14 Dgn'!A1" display="'14 Dgn'!A1" xr:uid="{CE2EC17B-A5A7-4490-9D1B-8853A9C35298}"/>
    <hyperlink ref="E7:F7" location="Fin!A1" display="Fin!A1" xr:uid="{3E9DFEEE-235C-479D-AC6B-528272DF84CD}"/>
    <hyperlink ref="B45:D45" location="Fin!A1" display="ik wou alleen info" xr:uid="{80F61117-A253-4BE4-BD8D-24862F83D412}"/>
    <hyperlink ref="E6:F6" location="boeken!K6" display="boeken!K6" xr:uid="{B719B9D4-883C-4365-865B-4943D9A940A1}"/>
    <hyperlink ref="B43:E43" location="boeken!K6" display="ik wil reserveren" xr:uid="{A7180484-DFCE-403E-82A3-55487E1D2985}"/>
  </hyperlinks>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Q126"/>
  <sheetViews>
    <sheetView zoomScale="115" zoomScaleNormal="115" workbookViewId="0">
      <selection activeCell="K6" sqref="K6:O6"/>
    </sheetView>
  </sheetViews>
  <sheetFormatPr defaultRowHeight="12.75"/>
  <cols>
    <col min="1" max="1" width="6.28515625" customWidth="1"/>
    <col min="2" max="2" width="6.5703125" customWidth="1"/>
    <col min="10" max="10" width="15.7109375" customWidth="1"/>
    <col min="12" max="12" width="13.42578125" customWidth="1"/>
    <col min="13" max="13" width="5" style="1" customWidth="1"/>
    <col min="14" max="14" width="3.7109375" style="1" customWidth="1"/>
    <col min="15" max="15" width="12" customWidth="1"/>
    <col min="16" max="16" width="7.5703125" customWidth="1"/>
    <col min="17" max="17" width="9.42578125" customWidth="1"/>
    <col min="18" max="18" width="10.7109375" bestFit="1" customWidth="1"/>
    <col min="25" max="25" width="10.42578125" customWidth="1"/>
    <col min="26" max="26" width="10" customWidth="1"/>
  </cols>
  <sheetData>
    <row r="1" spans="1:43">
      <c r="A1" s="23"/>
      <c r="B1" s="23"/>
      <c r="C1" s="23"/>
      <c r="D1" s="23"/>
      <c r="E1" s="23"/>
      <c r="F1" s="23"/>
      <c r="G1" s="23"/>
      <c r="H1" s="23"/>
      <c r="I1" s="23"/>
      <c r="J1" s="23"/>
      <c r="K1" s="23"/>
      <c r="L1" s="23"/>
      <c r="M1" s="22"/>
      <c r="N1" s="22"/>
      <c r="O1" s="23"/>
      <c r="P1" s="23"/>
      <c r="Q1" s="23"/>
      <c r="R1" s="23"/>
      <c r="S1" s="23"/>
      <c r="T1" s="23"/>
      <c r="U1" s="23"/>
      <c r="V1" s="23"/>
      <c r="W1" s="23"/>
      <c r="X1" s="23"/>
      <c r="Y1" s="23"/>
      <c r="Z1" s="23"/>
      <c r="AA1" s="23"/>
      <c r="AB1" s="23"/>
      <c r="AC1" s="23"/>
      <c r="AD1" s="23"/>
      <c r="AE1" s="23"/>
      <c r="AF1" s="23"/>
      <c r="AG1" s="23"/>
      <c r="AH1" s="23"/>
      <c r="AI1" s="23"/>
      <c r="AJ1" s="23"/>
      <c r="AK1" s="23"/>
      <c r="AL1" s="23"/>
    </row>
    <row r="2" spans="1:43" ht="20.25">
      <c r="A2" s="23"/>
      <c r="B2" s="23"/>
      <c r="C2" s="23"/>
      <c r="D2" s="23"/>
      <c r="E2" s="23"/>
      <c r="F2" s="23"/>
      <c r="G2" s="23"/>
      <c r="H2" s="23"/>
      <c r="I2" s="507" t="s">
        <v>364</v>
      </c>
      <c r="J2" s="508"/>
      <c r="K2" s="508"/>
      <c r="L2" s="508"/>
      <c r="M2" s="508"/>
      <c r="N2" s="508"/>
      <c r="O2" s="508"/>
      <c r="P2" s="508"/>
      <c r="Q2" s="508"/>
      <c r="R2" s="508"/>
      <c r="S2" s="508"/>
      <c r="T2" s="23"/>
      <c r="U2" s="23"/>
      <c r="V2" s="23"/>
      <c r="W2" s="23"/>
      <c r="X2" s="23"/>
      <c r="Y2" s="23"/>
      <c r="Z2" s="23"/>
      <c r="AA2" s="23"/>
      <c r="AB2" s="23"/>
      <c r="AC2" s="23"/>
      <c r="AD2" s="23"/>
      <c r="AE2" s="23"/>
      <c r="AF2" s="23"/>
      <c r="AG2" s="23"/>
      <c r="AH2" s="23"/>
      <c r="AI2" s="23"/>
      <c r="AJ2" s="23"/>
      <c r="AK2" s="23"/>
      <c r="AL2" s="23"/>
      <c r="AN2" s="23">
        <v>3</v>
      </c>
      <c r="AO2" s="23"/>
      <c r="AP2" s="23" t="str">
        <f>IF($N$42=AN2,AN2,"-")</f>
        <v>-</v>
      </c>
      <c r="AQ2" s="23"/>
    </row>
    <row r="3" spans="1:43" ht="18">
      <c r="A3" s="192"/>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N3" s="23">
        <v>4</v>
      </c>
      <c r="AO3" s="23"/>
      <c r="AP3" s="23" t="str">
        <f>IF($N$42=AN3,AN3,"-")</f>
        <v>-</v>
      </c>
      <c r="AQ3" s="23"/>
    </row>
    <row r="4" spans="1:43">
      <c r="A4" s="23"/>
      <c r="B4" s="23"/>
      <c r="C4" s="23"/>
      <c r="D4" s="23"/>
      <c r="E4" s="23"/>
      <c r="F4" s="23"/>
      <c r="G4" s="23"/>
      <c r="H4" s="23"/>
      <c r="I4" s="23"/>
      <c r="J4" s="23"/>
      <c r="K4" s="396" t="s">
        <v>430</v>
      </c>
      <c r="L4" s="397"/>
      <c r="M4" s="403"/>
      <c r="N4" s="403"/>
      <c r="O4" s="397"/>
      <c r="P4" s="23"/>
      <c r="Q4" s="23"/>
      <c r="R4" s="23"/>
      <c r="S4" s="23"/>
      <c r="T4" s="23"/>
      <c r="U4" s="23"/>
      <c r="V4" s="23"/>
      <c r="W4" s="23"/>
      <c r="X4" s="23"/>
      <c r="Y4" s="23"/>
      <c r="Z4" s="23"/>
      <c r="AA4" s="23"/>
      <c r="AB4" s="23"/>
      <c r="AC4" s="23"/>
      <c r="AD4" s="23"/>
      <c r="AE4" s="23"/>
      <c r="AF4" s="23"/>
      <c r="AG4" s="23"/>
      <c r="AH4" s="23"/>
      <c r="AI4" s="23"/>
      <c r="AJ4" s="23"/>
      <c r="AK4" s="23"/>
      <c r="AL4" s="23"/>
      <c r="AN4" s="23">
        <v>5</v>
      </c>
      <c r="AO4" s="23"/>
      <c r="AP4" s="23" t="str">
        <f>IF($N$42=AN4,AN4,"-")</f>
        <v>-</v>
      </c>
      <c r="AQ4" s="23"/>
    </row>
    <row r="5" spans="1:43" ht="15.75">
      <c r="A5" s="23"/>
      <c r="B5" s="23"/>
      <c r="C5" s="23"/>
      <c r="D5" s="23"/>
      <c r="E5" s="23"/>
      <c r="F5" s="23"/>
      <c r="G5" s="23"/>
      <c r="H5" s="23"/>
      <c r="I5" s="193" t="s">
        <v>10</v>
      </c>
      <c r="J5" s="23"/>
      <c r="K5" s="23"/>
      <c r="L5" s="23"/>
      <c r="M5" s="23"/>
      <c r="N5" s="23"/>
      <c r="O5" s="23"/>
      <c r="P5" s="23"/>
      <c r="Q5" s="23"/>
      <c r="R5" s="194" t="str">
        <f>IF($L$42-$J$42&gt;0,"Korting:","-")</f>
        <v>-</v>
      </c>
      <c r="S5" s="23"/>
      <c r="T5" s="23"/>
      <c r="U5" s="23"/>
      <c r="V5" s="23"/>
      <c r="W5" s="23"/>
      <c r="X5" s="23"/>
      <c r="Y5" s="23"/>
      <c r="Z5" s="23"/>
      <c r="AA5" s="23"/>
      <c r="AB5" s="23"/>
      <c r="AC5" s="23"/>
      <c r="AD5" s="23"/>
      <c r="AE5" s="23"/>
      <c r="AF5" s="23"/>
      <c r="AG5" s="23"/>
      <c r="AH5" s="23"/>
      <c r="AI5" s="23"/>
      <c r="AJ5" s="23"/>
      <c r="AK5" s="23"/>
      <c r="AL5" s="23"/>
      <c r="AN5" s="23">
        <v>6</v>
      </c>
      <c r="AO5" s="23"/>
      <c r="AP5" s="23" t="str">
        <f>IF($N$42=AN5,AN5,"-")</f>
        <v>-</v>
      </c>
      <c r="AQ5" s="23"/>
    </row>
    <row r="6" spans="1:43" ht="16.5">
      <c r="A6" s="23"/>
      <c r="B6" s="23"/>
      <c r="C6" s="23"/>
      <c r="D6" s="23"/>
      <c r="E6" s="23"/>
      <c r="F6" s="23"/>
      <c r="G6" s="23"/>
      <c r="H6" s="23"/>
      <c r="I6" s="23"/>
      <c r="J6" s="23" t="s">
        <v>16</v>
      </c>
      <c r="K6" s="509"/>
      <c r="L6" s="510"/>
      <c r="M6" s="510"/>
      <c r="N6" s="510"/>
      <c r="O6" s="511"/>
      <c r="P6" s="195" t="str">
        <f t="shared" ref="P6:P28" si="0">IF(K6&gt;0,"","SVP invullen")</f>
        <v>SVP invullen</v>
      </c>
      <c r="Q6" s="23"/>
      <c r="R6" s="196" t="str">
        <f>IF($L$42-$J$42&gt;0,"Naarmate je een langere periode boekt, kijg je vanaf 3 dagen, korting op het geheel !","-")</f>
        <v>-</v>
      </c>
      <c r="S6" s="23"/>
      <c r="T6" s="23"/>
      <c r="U6" s="23"/>
      <c r="V6" s="23"/>
      <c r="W6" s="23"/>
      <c r="X6" s="23"/>
      <c r="Y6" s="23"/>
      <c r="Z6" s="23"/>
      <c r="AA6" s="23"/>
      <c r="AB6" s="23"/>
      <c r="AC6" s="23"/>
      <c r="AD6" s="23"/>
      <c r="AE6" s="23"/>
      <c r="AF6" s="23"/>
      <c r="AG6" s="23"/>
      <c r="AH6" s="23"/>
      <c r="AI6" s="23"/>
      <c r="AJ6" s="23"/>
      <c r="AK6" s="23"/>
      <c r="AL6" s="23"/>
      <c r="AN6" s="23">
        <v>7</v>
      </c>
      <c r="AO6" s="23"/>
      <c r="AP6" s="23" t="str">
        <f>IF($N$42=AN6,AN6*$AQ$6,"-")</f>
        <v>-</v>
      </c>
      <c r="AQ6" s="197">
        <v>1.5</v>
      </c>
    </row>
    <row r="7" spans="1:43" ht="16.5">
      <c r="A7" s="23"/>
      <c r="B7" s="23"/>
      <c r="C7" s="23"/>
      <c r="D7" s="23"/>
      <c r="E7" s="23"/>
      <c r="F7" s="23"/>
      <c r="G7" s="23"/>
      <c r="H7" s="23"/>
      <c r="I7" s="23"/>
      <c r="J7" s="23" t="s">
        <v>0</v>
      </c>
      <c r="K7" s="509"/>
      <c r="L7" s="510"/>
      <c r="M7" s="510"/>
      <c r="N7" s="510"/>
      <c r="O7" s="511"/>
      <c r="P7" s="195" t="str">
        <f t="shared" si="0"/>
        <v>SVP invullen</v>
      </c>
      <c r="Q7" s="23"/>
      <c r="R7" s="194" t="str">
        <f>IF($L$42-$J$42&gt;0,"Jouw Korting bedraagt:","-")</f>
        <v>-</v>
      </c>
      <c r="S7" s="23"/>
      <c r="T7" s="23"/>
      <c r="U7" s="23"/>
      <c r="V7" s="23"/>
      <c r="W7" s="23"/>
      <c r="X7" s="23"/>
      <c r="Y7" s="23"/>
      <c r="Z7" s="23"/>
      <c r="AA7" s="23"/>
      <c r="AB7" s="23"/>
      <c r="AC7" s="23"/>
      <c r="AD7" s="23"/>
      <c r="AE7" s="23"/>
      <c r="AF7" s="23"/>
      <c r="AG7" s="23"/>
      <c r="AH7" s="23"/>
      <c r="AI7" s="23"/>
      <c r="AJ7" s="23"/>
      <c r="AK7" s="23"/>
      <c r="AL7" s="23"/>
      <c r="AN7" s="23">
        <v>8</v>
      </c>
      <c r="AO7" s="23"/>
      <c r="AP7" s="23" t="str">
        <f>IF($N$42=AN7,AN7*$AQ$6,"-")</f>
        <v>-</v>
      </c>
      <c r="AQ7" s="23"/>
    </row>
    <row r="8" spans="1:43" ht="15">
      <c r="A8" s="23"/>
      <c r="B8" s="23"/>
      <c r="C8" s="23"/>
      <c r="D8" s="23"/>
      <c r="E8" s="23"/>
      <c r="F8" s="23"/>
      <c r="G8" s="23"/>
      <c r="H8" s="23"/>
      <c r="I8" s="23"/>
      <c r="J8" s="23" t="s">
        <v>59</v>
      </c>
      <c r="K8" s="509"/>
      <c r="L8" s="510"/>
      <c r="M8" s="510"/>
      <c r="N8" s="510"/>
      <c r="O8" s="511"/>
      <c r="P8" s="195" t="str">
        <f t="shared" si="0"/>
        <v>SVP invullen</v>
      </c>
      <c r="Q8" s="23"/>
      <c r="R8" s="518">
        <f>AP29/100</f>
        <v>0</v>
      </c>
      <c r="S8" s="519"/>
      <c r="T8" s="519"/>
      <c r="U8" s="23"/>
      <c r="V8" s="23"/>
      <c r="W8" s="23"/>
      <c r="X8" s="23"/>
      <c r="Y8" s="23"/>
      <c r="Z8" s="23"/>
      <c r="AA8" s="23"/>
      <c r="AB8" s="23"/>
      <c r="AC8" s="23"/>
      <c r="AD8" s="23"/>
      <c r="AE8" s="23"/>
      <c r="AF8" s="23"/>
      <c r="AG8" s="23"/>
      <c r="AH8" s="23"/>
      <c r="AI8" s="23"/>
      <c r="AJ8" s="23"/>
      <c r="AK8" s="23"/>
      <c r="AL8" s="23"/>
      <c r="AN8" s="23">
        <v>9</v>
      </c>
      <c r="AO8" s="23"/>
      <c r="AP8" s="23" t="str">
        <f>IF($N$42=AN8,AN8*$AQ$6,"-")</f>
        <v>-</v>
      </c>
      <c r="AQ8" s="23"/>
    </row>
    <row r="9" spans="1:43" ht="15">
      <c r="A9" s="23"/>
      <c r="B9" s="23"/>
      <c r="C9" s="23"/>
      <c r="D9" s="23"/>
      <c r="E9" s="23"/>
      <c r="F9" s="23"/>
      <c r="G9" s="23"/>
      <c r="H9" s="23"/>
      <c r="I9" s="23"/>
      <c r="J9" s="23" t="s">
        <v>17</v>
      </c>
      <c r="K9" s="509"/>
      <c r="L9" s="510"/>
      <c r="M9" s="510"/>
      <c r="N9" s="510"/>
      <c r="O9" s="511"/>
      <c r="P9" s="195" t="str">
        <f t="shared" si="0"/>
        <v>SVP invullen</v>
      </c>
      <c r="Q9" s="23"/>
      <c r="R9" s="519"/>
      <c r="S9" s="519"/>
      <c r="T9" s="519"/>
      <c r="U9" s="23"/>
      <c r="V9" s="23"/>
      <c r="W9" s="23"/>
      <c r="X9" s="23"/>
      <c r="Y9" s="23"/>
      <c r="Z9" s="23"/>
      <c r="AA9" s="23"/>
      <c r="AB9" s="23"/>
      <c r="AC9" s="23"/>
      <c r="AD9" s="23"/>
      <c r="AE9" s="23"/>
      <c r="AF9" s="23"/>
      <c r="AG9" s="23"/>
      <c r="AH9" s="23"/>
      <c r="AI9" s="23"/>
      <c r="AJ9" s="23"/>
      <c r="AK9" s="23"/>
      <c r="AL9" s="23"/>
      <c r="AN9" s="23">
        <v>10</v>
      </c>
      <c r="AO9" s="23"/>
      <c r="AP9" s="23" t="str">
        <f>IF($N$42=AN9,AN9*$AQ$6,"-")</f>
        <v>-</v>
      </c>
      <c r="AQ9" s="23"/>
    </row>
    <row r="10" spans="1:43" ht="15">
      <c r="A10" s="23"/>
      <c r="B10" s="23"/>
      <c r="C10" s="23"/>
      <c r="D10" s="23"/>
      <c r="E10" s="23"/>
      <c r="F10" s="23"/>
      <c r="G10" s="23"/>
      <c r="H10" s="23"/>
      <c r="I10" s="23"/>
      <c r="J10" s="23" t="s">
        <v>9</v>
      </c>
      <c r="K10" s="513"/>
      <c r="L10" s="514"/>
      <c r="M10" s="514"/>
      <c r="N10" s="514"/>
      <c r="O10" s="514"/>
      <c r="P10" s="195" t="str">
        <f t="shared" si="0"/>
        <v>SVP invullen</v>
      </c>
      <c r="Q10" s="23"/>
      <c r="R10" s="519"/>
      <c r="S10" s="519"/>
      <c r="T10" s="519"/>
      <c r="U10" s="23"/>
      <c r="V10" s="23"/>
      <c r="W10" s="23"/>
      <c r="X10" s="23"/>
      <c r="Y10" s="23"/>
      <c r="Z10" s="23"/>
      <c r="AA10" s="23"/>
      <c r="AB10" s="23"/>
      <c r="AC10" s="23"/>
      <c r="AD10" s="23"/>
      <c r="AE10" s="23"/>
      <c r="AF10" s="23"/>
      <c r="AG10" s="23"/>
      <c r="AH10" s="23"/>
      <c r="AI10" s="23"/>
      <c r="AJ10" s="23"/>
      <c r="AK10" s="23"/>
      <c r="AL10" s="23"/>
      <c r="AN10" s="23">
        <v>11</v>
      </c>
      <c r="AO10" s="23"/>
      <c r="AP10" s="23" t="str">
        <f>IF($N$42=AN10,AN10*$AQ$10,"-")</f>
        <v>-</v>
      </c>
      <c r="AQ10" s="197">
        <v>2.8</v>
      </c>
    </row>
    <row r="11" spans="1:43" ht="15" customHeight="1">
      <c r="A11" s="23"/>
      <c r="B11" s="23"/>
      <c r="C11" s="23"/>
      <c r="D11" s="23"/>
      <c r="E11" s="23"/>
      <c r="F11" s="23"/>
      <c r="G11" s="23"/>
      <c r="H11" s="23"/>
      <c r="I11" s="23"/>
      <c r="J11" s="198" t="s">
        <v>255</v>
      </c>
      <c r="K11" s="23"/>
      <c r="L11" s="424">
        <f>aantal!$Q$8</f>
        <v>1</v>
      </c>
      <c r="M11" s="23"/>
      <c r="N11" s="23"/>
      <c r="O11" s="23"/>
      <c r="P11" s="210" t="str">
        <f>IF(L11&gt;0,"","SVP invullen")</f>
        <v/>
      </c>
      <c r="Q11" s="23"/>
      <c r="R11" s="23"/>
      <c r="S11" s="23"/>
      <c r="T11" s="23"/>
      <c r="U11" s="23"/>
      <c r="V11" s="23"/>
      <c r="W11" s="23"/>
      <c r="X11" s="23"/>
      <c r="Y11" s="23"/>
      <c r="Z11" s="23"/>
      <c r="AA11" s="23"/>
      <c r="AB11" s="23"/>
      <c r="AC11" s="23"/>
      <c r="AD11" s="23"/>
      <c r="AE11" s="23"/>
      <c r="AF11" s="23"/>
      <c r="AG11" s="23"/>
      <c r="AH11" s="23"/>
      <c r="AI11" s="23"/>
      <c r="AJ11" s="23"/>
      <c r="AK11" s="23"/>
      <c r="AL11" s="23"/>
      <c r="AN11" s="23"/>
      <c r="AO11" s="23"/>
      <c r="AP11" s="23"/>
    </row>
    <row r="12" spans="1:43" ht="15">
      <c r="A12" s="23"/>
      <c r="B12" s="23"/>
      <c r="C12" s="23"/>
      <c r="D12" s="23"/>
      <c r="E12" s="23"/>
      <c r="F12" s="23"/>
      <c r="G12" s="23"/>
      <c r="H12" s="23"/>
      <c r="I12" s="23"/>
      <c r="J12" s="198" t="s">
        <v>256</v>
      </c>
      <c r="K12" s="23"/>
      <c r="L12" s="425">
        <f>aantal!$Q$10</f>
        <v>0</v>
      </c>
      <c r="M12" s="198" t="s">
        <v>257</v>
      </c>
      <c r="N12" s="23"/>
      <c r="O12" s="23"/>
      <c r="P12" s="210" t="str">
        <f>IF(L12&gt;0,"","SVP invullen")</f>
        <v>SVP invullen</v>
      </c>
      <c r="Q12" s="23"/>
      <c r="R12" s="23"/>
      <c r="S12" s="23"/>
      <c r="T12" s="23"/>
      <c r="U12" s="23"/>
      <c r="V12" s="23"/>
      <c r="W12" s="23"/>
      <c r="X12" s="23"/>
      <c r="Y12" s="23"/>
      <c r="Z12" s="23"/>
      <c r="AA12" s="23"/>
      <c r="AB12" s="23"/>
      <c r="AC12" s="23"/>
      <c r="AD12" s="23"/>
      <c r="AE12" s="23"/>
      <c r="AF12" s="23"/>
      <c r="AG12" s="23"/>
      <c r="AH12" s="23"/>
      <c r="AI12" s="23"/>
      <c r="AJ12" s="23"/>
      <c r="AK12" s="23"/>
      <c r="AL12" s="23"/>
      <c r="AN12" s="23">
        <v>12</v>
      </c>
      <c r="AO12" s="23"/>
      <c r="AP12" s="23" t="str">
        <f>IF($N$42=AN12,AN12*$AQ$10,"-")</f>
        <v>-</v>
      </c>
      <c r="AQ12" s="23"/>
    </row>
    <row r="13" spans="1:43">
      <c r="A13" s="23"/>
      <c r="B13" s="23"/>
      <c r="C13" s="23"/>
      <c r="D13" s="23"/>
      <c r="E13" s="23"/>
      <c r="F13" s="23"/>
      <c r="G13" s="23"/>
      <c r="H13" s="23"/>
      <c r="I13" s="23"/>
      <c r="J13" s="23"/>
      <c r="K13" s="544" t="s">
        <v>16</v>
      </c>
      <c r="L13" s="23"/>
      <c r="M13" s="23"/>
      <c r="N13" s="23"/>
      <c r="O13" s="544" t="s">
        <v>488</v>
      </c>
      <c r="P13" s="23"/>
      <c r="Q13" s="23"/>
      <c r="R13" s="23"/>
      <c r="S13" s="23"/>
      <c r="T13" s="23"/>
      <c r="U13" s="23"/>
      <c r="V13" s="23"/>
      <c r="W13" s="23"/>
      <c r="X13" s="23"/>
      <c r="Y13" s="23"/>
      <c r="Z13" s="23"/>
      <c r="AA13" s="23"/>
      <c r="AB13" s="23"/>
      <c r="AC13" s="23"/>
      <c r="AD13" s="23"/>
      <c r="AE13" s="23"/>
      <c r="AF13" s="23"/>
      <c r="AG13" s="23"/>
      <c r="AH13" s="23"/>
      <c r="AI13" s="23"/>
      <c r="AJ13" s="23"/>
      <c r="AK13" s="23"/>
      <c r="AL13" s="23"/>
    </row>
    <row r="14" spans="1:43" ht="15">
      <c r="A14" s="23"/>
      <c r="B14" s="23"/>
      <c r="C14" s="23"/>
      <c r="D14" s="23"/>
      <c r="E14" s="23"/>
      <c r="F14" s="23"/>
      <c r="G14" s="23"/>
      <c r="H14" s="23"/>
      <c r="I14" s="23"/>
      <c r="J14" s="548" t="s">
        <v>491</v>
      </c>
      <c r="K14" s="545"/>
      <c r="L14" s="556"/>
      <c r="M14" s="556"/>
      <c r="N14" s="556"/>
      <c r="O14" s="546"/>
      <c r="P14" s="547" t="s">
        <v>489</v>
      </c>
      <c r="Q14" s="23"/>
      <c r="R14" s="23"/>
      <c r="S14" s="23"/>
      <c r="T14" s="23"/>
      <c r="U14" s="23"/>
      <c r="V14" s="23"/>
      <c r="W14" s="23"/>
      <c r="X14" s="23"/>
      <c r="Y14" s="23"/>
      <c r="Z14" s="23"/>
      <c r="AA14" s="23"/>
      <c r="AB14" s="23"/>
      <c r="AC14" s="23"/>
      <c r="AD14" s="23"/>
      <c r="AE14" s="23"/>
      <c r="AF14" s="23"/>
      <c r="AG14" s="23"/>
      <c r="AH14" s="23"/>
      <c r="AI14" s="23"/>
      <c r="AJ14" s="23"/>
      <c r="AK14" s="23"/>
      <c r="AL14" s="23"/>
    </row>
    <row r="15" spans="1:43" ht="15">
      <c r="A15" s="23"/>
      <c r="B15" s="23"/>
      <c r="C15" s="23"/>
      <c r="D15" s="23"/>
      <c r="E15" s="23"/>
      <c r="F15" s="23"/>
      <c r="G15" s="23"/>
      <c r="H15" s="23"/>
      <c r="I15" s="23"/>
      <c r="J15" s="23"/>
      <c r="K15" s="545"/>
      <c r="L15" s="556"/>
      <c r="M15" s="556"/>
      <c r="N15" s="556"/>
      <c r="O15" s="546"/>
      <c r="P15" s="23"/>
      <c r="Q15" s="23"/>
      <c r="R15" s="23"/>
      <c r="S15" s="23"/>
      <c r="T15" s="23"/>
      <c r="U15" s="23"/>
      <c r="V15" s="23"/>
      <c r="W15" s="23"/>
      <c r="X15" s="23"/>
      <c r="Y15" s="23"/>
      <c r="Z15" s="23"/>
      <c r="AA15" s="23"/>
      <c r="AB15" s="23"/>
      <c r="AC15" s="23"/>
      <c r="AD15" s="23"/>
      <c r="AE15" s="23"/>
      <c r="AF15" s="23"/>
      <c r="AG15" s="23"/>
      <c r="AH15" s="23"/>
      <c r="AI15" s="23"/>
      <c r="AJ15" s="23"/>
      <c r="AK15" s="23"/>
      <c r="AL15" s="23"/>
    </row>
    <row r="16" spans="1:43" ht="15">
      <c r="A16" s="23"/>
      <c r="B16" s="23"/>
      <c r="C16" s="23"/>
      <c r="D16" s="23"/>
      <c r="E16" s="23"/>
      <c r="F16" s="23"/>
      <c r="G16" s="23"/>
      <c r="H16" s="23"/>
      <c r="I16" s="23"/>
      <c r="J16" s="23"/>
      <c r="K16" s="545"/>
      <c r="L16" s="556"/>
      <c r="M16" s="556"/>
      <c r="N16" s="556"/>
      <c r="O16" s="546"/>
      <c r="P16" s="23"/>
      <c r="Q16" s="23"/>
      <c r="R16" s="23"/>
      <c r="S16" s="23"/>
      <c r="T16" s="23"/>
      <c r="U16" s="23"/>
      <c r="V16" s="23"/>
      <c r="W16" s="23"/>
      <c r="X16" s="23"/>
      <c r="Y16" s="23"/>
      <c r="Z16" s="23"/>
      <c r="AA16" s="23"/>
      <c r="AB16" s="23"/>
      <c r="AC16" s="23"/>
      <c r="AD16" s="23"/>
      <c r="AE16" s="23"/>
      <c r="AF16" s="23"/>
      <c r="AG16" s="23"/>
      <c r="AH16" s="23"/>
      <c r="AI16" s="23"/>
      <c r="AJ16" s="23"/>
      <c r="AK16" s="23"/>
      <c r="AL16" s="23"/>
    </row>
    <row r="17" spans="1:43" ht="15">
      <c r="A17" s="23"/>
      <c r="B17" s="23"/>
      <c r="C17" s="23"/>
      <c r="D17" s="23"/>
      <c r="E17" s="23"/>
      <c r="F17" s="23"/>
      <c r="G17" s="23"/>
      <c r="H17" s="23"/>
      <c r="I17" s="23"/>
      <c r="J17" s="23"/>
      <c r="K17" s="545"/>
      <c r="L17" s="556"/>
      <c r="M17" s="556"/>
      <c r="N17" s="556"/>
      <c r="O17" s="546"/>
      <c r="P17" s="23"/>
      <c r="Q17" s="23"/>
      <c r="R17" s="23"/>
      <c r="S17" s="23"/>
      <c r="T17" s="23"/>
      <c r="U17" s="23"/>
      <c r="V17" s="23"/>
      <c r="W17" s="23"/>
      <c r="X17" s="23"/>
      <c r="Y17" s="23"/>
      <c r="Z17" s="23"/>
      <c r="AA17" s="23"/>
      <c r="AB17" s="23"/>
      <c r="AC17" s="23"/>
      <c r="AD17" s="23"/>
      <c r="AE17" s="23"/>
      <c r="AF17" s="23"/>
      <c r="AG17" s="23"/>
      <c r="AH17" s="23"/>
      <c r="AI17" s="23"/>
      <c r="AJ17" s="23"/>
      <c r="AK17" s="23"/>
      <c r="AL17" s="23"/>
    </row>
    <row r="18" spans="1:43" ht="15">
      <c r="A18" s="23"/>
      <c r="B18" s="23"/>
      <c r="C18" s="23"/>
      <c r="D18" s="23"/>
      <c r="E18" s="23"/>
      <c r="F18" s="23"/>
      <c r="G18" s="23"/>
      <c r="H18" s="23"/>
      <c r="I18" s="23"/>
      <c r="J18" s="23"/>
      <c r="K18" s="545"/>
      <c r="L18" s="556"/>
      <c r="M18" s="556"/>
      <c r="N18" s="556"/>
      <c r="O18" s="546"/>
      <c r="P18" s="23"/>
      <c r="Q18" s="23"/>
      <c r="R18" s="23"/>
      <c r="S18" s="23"/>
      <c r="T18" s="23"/>
      <c r="U18" s="23"/>
      <c r="V18" s="23"/>
      <c r="W18" s="23"/>
      <c r="X18" s="23"/>
      <c r="Y18" s="23"/>
      <c r="Z18" s="23"/>
      <c r="AA18" s="23"/>
      <c r="AB18" s="23"/>
      <c r="AC18" s="23"/>
      <c r="AD18" s="23"/>
      <c r="AE18" s="23"/>
      <c r="AF18" s="23"/>
      <c r="AG18" s="23"/>
      <c r="AH18" s="23"/>
      <c r="AI18" s="23"/>
      <c r="AJ18" s="23"/>
      <c r="AK18" s="23"/>
      <c r="AL18" s="23"/>
    </row>
    <row r="19" spans="1:43" ht="15">
      <c r="A19" s="23"/>
      <c r="B19" s="23"/>
      <c r="C19" s="23"/>
      <c r="D19" s="23"/>
      <c r="E19" s="23"/>
      <c r="F19" s="23"/>
      <c r="G19" s="23"/>
      <c r="H19" s="23"/>
      <c r="I19" s="23"/>
      <c r="J19" s="23"/>
      <c r="K19" s="545"/>
      <c r="L19" s="556"/>
      <c r="M19" s="556"/>
      <c r="N19" s="556"/>
      <c r="O19" s="546"/>
      <c r="P19" s="23"/>
      <c r="Q19" s="23"/>
      <c r="R19" s="23"/>
      <c r="S19" s="23"/>
      <c r="T19" s="23"/>
      <c r="U19" s="23"/>
      <c r="V19" s="23"/>
      <c r="W19" s="23"/>
      <c r="X19" s="23"/>
      <c r="Y19" s="23"/>
      <c r="Z19" s="23"/>
      <c r="AA19" s="23"/>
      <c r="AB19" s="23"/>
      <c r="AC19" s="23"/>
      <c r="AD19" s="23"/>
      <c r="AE19" s="23"/>
      <c r="AF19" s="23"/>
      <c r="AG19" s="23"/>
      <c r="AH19" s="23"/>
      <c r="AI19" s="23"/>
      <c r="AJ19" s="23"/>
      <c r="AK19" s="23"/>
      <c r="AL19" s="23"/>
    </row>
    <row r="20" spans="1:43" ht="15">
      <c r="A20" s="23"/>
      <c r="B20" s="23"/>
      <c r="C20" s="23"/>
      <c r="D20" s="23"/>
      <c r="E20" s="23"/>
      <c r="F20" s="23"/>
      <c r="G20" s="23"/>
      <c r="H20" s="23"/>
      <c r="I20" s="23"/>
      <c r="J20" s="23"/>
      <c r="K20" s="545"/>
      <c r="L20" s="556"/>
      <c r="M20" s="556"/>
      <c r="N20" s="556"/>
      <c r="O20" s="546"/>
      <c r="P20" s="23"/>
      <c r="Q20" s="23"/>
      <c r="R20" s="23"/>
      <c r="S20" s="23"/>
      <c r="T20" s="23"/>
      <c r="U20" s="23"/>
      <c r="V20" s="23"/>
      <c r="W20" s="23"/>
      <c r="X20" s="23"/>
      <c r="Y20" s="23"/>
      <c r="Z20" s="23"/>
      <c r="AA20" s="23"/>
      <c r="AB20" s="23"/>
      <c r="AC20" s="23"/>
      <c r="AD20" s="23"/>
      <c r="AE20" s="23"/>
      <c r="AF20" s="23"/>
      <c r="AG20" s="23"/>
      <c r="AH20" s="23"/>
      <c r="AI20" s="23"/>
      <c r="AJ20" s="23"/>
      <c r="AK20" s="23"/>
      <c r="AL20" s="23"/>
    </row>
    <row r="21" spans="1:43" ht="15">
      <c r="A21" s="23"/>
      <c r="B21" s="23"/>
      <c r="C21" s="23"/>
      <c r="D21" s="23"/>
      <c r="E21" s="23"/>
      <c r="F21" s="23"/>
      <c r="G21" s="23"/>
      <c r="H21" s="23"/>
      <c r="I21" s="23"/>
      <c r="J21" s="23"/>
      <c r="K21" s="545"/>
      <c r="L21" s="556"/>
      <c r="M21" s="556"/>
      <c r="N21" s="556"/>
      <c r="O21" s="546"/>
      <c r="P21" s="23"/>
      <c r="Q21" s="23"/>
      <c r="R21" s="23"/>
      <c r="S21" s="23"/>
      <c r="T21" s="23"/>
      <c r="U21" s="23"/>
      <c r="V21" s="23"/>
      <c r="W21" s="23"/>
      <c r="X21" s="23"/>
      <c r="Y21" s="23"/>
      <c r="Z21" s="23"/>
      <c r="AA21" s="23"/>
      <c r="AB21" s="23"/>
      <c r="AC21" s="23"/>
      <c r="AD21" s="23"/>
      <c r="AE21" s="23"/>
      <c r="AF21" s="23"/>
      <c r="AG21" s="23"/>
      <c r="AH21" s="23"/>
      <c r="AI21" s="23"/>
      <c r="AJ21" s="23"/>
      <c r="AK21" s="23"/>
      <c r="AL21" s="23"/>
    </row>
    <row r="22" spans="1:43" ht="15">
      <c r="A22" s="23"/>
      <c r="B22" s="23"/>
      <c r="C22" s="23"/>
      <c r="D22" s="23"/>
      <c r="E22" s="23"/>
      <c r="F22" s="23"/>
      <c r="G22" s="23"/>
      <c r="H22" s="23"/>
      <c r="I22" s="23"/>
      <c r="J22" s="23"/>
      <c r="K22" s="545"/>
      <c r="L22" s="556"/>
      <c r="M22" s="556"/>
      <c r="N22" s="556"/>
      <c r="O22" s="546"/>
      <c r="P22" s="23"/>
      <c r="Q22" s="23"/>
      <c r="R22" s="23"/>
      <c r="S22" s="23"/>
      <c r="T22" s="23"/>
      <c r="U22" s="23"/>
      <c r="V22" s="23"/>
      <c r="W22" s="23"/>
      <c r="X22" s="23"/>
      <c r="Y22" s="23"/>
      <c r="Z22" s="23"/>
      <c r="AA22" s="23"/>
      <c r="AB22" s="23"/>
      <c r="AC22" s="23"/>
      <c r="AD22" s="23"/>
      <c r="AE22" s="23"/>
      <c r="AF22" s="23"/>
      <c r="AG22" s="23"/>
      <c r="AH22" s="23"/>
      <c r="AI22" s="23"/>
      <c r="AJ22" s="23"/>
      <c r="AK22" s="23"/>
      <c r="AL22" s="23"/>
    </row>
    <row r="23" spans="1:43" ht="15">
      <c r="A23" s="23"/>
      <c r="B23" s="23"/>
      <c r="C23" s="23"/>
      <c r="D23" s="23"/>
      <c r="E23" s="23"/>
      <c r="F23" s="23"/>
      <c r="G23" s="23"/>
      <c r="H23" s="23"/>
      <c r="I23" s="23"/>
      <c r="J23" s="23"/>
      <c r="K23" s="545"/>
      <c r="L23" s="556"/>
      <c r="M23" s="556"/>
      <c r="N23" s="556"/>
      <c r="O23" s="546"/>
      <c r="P23" s="23"/>
      <c r="Q23" s="23"/>
      <c r="R23" s="23"/>
      <c r="S23" s="23"/>
      <c r="T23" s="23"/>
      <c r="U23" s="23"/>
      <c r="V23" s="23"/>
      <c r="W23" s="23"/>
      <c r="X23" s="23"/>
      <c r="Y23" s="23"/>
      <c r="Z23" s="23"/>
      <c r="AA23" s="23"/>
      <c r="AB23" s="23"/>
      <c r="AC23" s="23"/>
      <c r="AD23" s="23"/>
      <c r="AE23" s="23"/>
      <c r="AF23" s="23"/>
      <c r="AG23" s="23"/>
      <c r="AH23" s="23"/>
      <c r="AI23" s="23"/>
      <c r="AJ23" s="23"/>
      <c r="AK23" s="23"/>
      <c r="AL23" s="23"/>
    </row>
    <row r="24" spans="1:43" ht="15">
      <c r="A24" s="23"/>
      <c r="B24" s="23"/>
      <c r="C24" s="23"/>
      <c r="D24" s="23"/>
      <c r="E24" s="23"/>
      <c r="F24" s="23"/>
      <c r="G24" s="23"/>
      <c r="H24" s="23"/>
      <c r="I24" s="23"/>
      <c r="J24" s="23"/>
      <c r="K24" s="545"/>
      <c r="L24" s="556"/>
      <c r="M24" s="556"/>
      <c r="N24" s="556"/>
      <c r="O24" s="546"/>
      <c r="P24" s="23"/>
      <c r="Q24" s="23"/>
      <c r="R24" s="23"/>
      <c r="S24" s="23"/>
      <c r="T24" s="23"/>
      <c r="U24" s="23"/>
      <c r="V24" s="23"/>
      <c r="W24" s="23"/>
      <c r="X24" s="23"/>
      <c r="Y24" s="23"/>
      <c r="Z24" s="23"/>
      <c r="AA24" s="23"/>
      <c r="AB24" s="23"/>
      <c r="AC24" s="23"/>
      <c r="AD24" s="23"/>
      <c r="AE24" s="23"/>
      <c r="AF24" s="23"/>
      <c r="AG24" s="23"/>
      <c r="AH24" s="23"/>
      <c r="AI24" s="23"/>
      <c r="AJ24" s="23"/>
      <c r="AK24" s="23"/>
      <c r="AL24" s="23"/>
    </row>
    <row r="25" spans="1:43">
      <c r="A25" s="23"/>
      <c r="B25" s="23"/>
      <c r="C25" s="23"/>
      <c r="D25" s="23"/>
      <c r="E25" s="23"/>
      <c r="F25" s="23"/>
      <c r="G25" s="23"/>
      <c r="H25" s="23"/>
      <c r="I25" s="23"/>
      <c r="J25" s="23"/>
      <c r="K25" s="23"/>
      <c r="L25" s="23"/>
      <c r="M25" s="22"/>
      <c r="N25" s="22"/>
      <c r="O25" s="23"/>
      <c r="P25" s="23"/>
      <c r="Q25" s="23"/>
      <c r="R25" s="23"/>
      <c r="S25" s="23"/>
      <c r="T25" s="23"/>
      <c r="U25" s="23"/>
      <c r="V25" s="23"/>
      <c r="W25" s="23"/>
      <c r="X25" s="23"/>
      <c r="Y25" s="23"/>
      <c r="Z25" s="23"/>
      <c r="AA25" s="23"/>
      <c r="AB25" s="23"/>
      <c r="AC25" s="23"/>
      <c r="AD25" s="23"/>
      <c r="AE25" s="23"/>
      <c r="AF25" s="23"/>
      <c r="AG25" s="23"/>
      <c r="AH25" s="23"/>
      <c r="AI25" s="23"/>
      <c r="AJ25" s="23"/>
      <c r="AK25" s="23"/>
      <c r="AL25" s="23"/>
    </row>
    <row r="26" spans="1:43" ht="15">
      <c r="A26" s="23"/>
      <c r="B26" s="23"/>
      <c r="C26" s="23"/>
      <c r="D26" s="23"/>
      <c r="E26" s="23"/>
      <c r="F26" s="23"/>
      <c r="G26" s="23"/>
      <c r="H26" s="23"/>
      <c r="I26" s="23"/>
      <c r="J26" s="198" t="s">
        <v>143</v>
      </c>
      <c r="K26" s="515"/>
      <c r="L26" s="515"/>
      <c r="M26" s="515"/>
      <c r="N26" s="515"/>
      <c r="O26" s="515"/>
      <c r="P26" s="238" t="str">
        <f t="shared" si="0"/>
        <v>SVP invullen</v>
      </c>
      <c r="Q26" s="23"/>
      <c r="R26" s="23"/>
      <c r="S26" s="23"/>
      <c r="T26" s="23"/>
      <c r="U26" s="23"/>
      <c r="V26" s="23"/>
      <c r="W26" s="23"/>
      <c r="X26" s="23"/>
      <c r="Y26" s="23"/>
      <c r="Z26" s="23"/>
      <c r="AA26" s="23"/>
      <c r="AB26" s="23"/>
      <c r="AC26" s="23"/>
      <c r="AD26" s="23"/>
      <c r="AE26" s="23"/>
      <c r="AF26" s="23"/>
      <c r="AG26" s="23"/>
      <c r="AH26" s="23"/>
      <c r="AI26" s="23"/>
      <c r="AJ26" s="23"/>
      <c r="AK26" s="23"/>
      <c r="AL26" s="23"/>
      <c r="AN26" s="23">
        <v>13</v>
      </c>
      <c r="AO26" s="23"/>
      <c r="AP26" s="23" t="str">
        <f>IF($N$42=AN26,AN26*$AQ$10,"-")</f>
        <v>-</v>
      </c>
      <c r="AQ26" s="23"/>
    </row>
    <row r="27" spans="1:43" ht="13.5">
      <c r="A27" s="23"/>
      <c r="B27" s="23"/>
      <c r="C27" s="23"/>
      <c r="D27" s="23"/>
      <c r="E27" s="23"/>
      <c r="F27" s="23"/>
      <c r="G27" s="23"/>
      <c r="H27" s="23"/>
      <c r="I27" s="23"/>
      <c r="J27" s="198" t="s">
        <v>260</v>
      </c>
      <c r="K27" s="512" t="str">
        <f>routes!F24</f>
        <v>Klik hier om een route te selecteren</v>
      </c>
      <c r="L27" s="512"/>
      <c r="M27" s="512"/>
      <c r="N27" s="512"/>
      <c r="O27" s="512"/>
      <c r="P27" s="238" t="str">
        <f t="shared" si="0"/>
        <v/>
      </c>
      <c r="Q27" s="23"/>
      <c r="R27" s="23"/>
      <c r="S27" s="23"/>
      <c r="T27" s="23"/>
      <c r="U27" s="23"/>
      <c r="V27" s="23"/>
      <c r="W27" s="23"/>
      <c r="X27" s="23"/>
      <c r="Y27" s="23"/>
      <c r="Z27" s="23"/>
      <c r="AA27" s="23"/>
      <c r="AB27" s="23"/>
      <c r="AC27" s="23"/>
      <c r="AD27" s="23"/>
      <c r="AE27" s="23"/>
      <c r="AF27" s="23"/>
      <c r="AG27" s="23"/>
      <c r="AH27" s="23"/>
      <c r="AI27" s="23"/>
      <c r="AJ27" s="23"/>
      <c r="AK27" s="23"/>
      <c r="AL27" s="23"/>
      <c r="AN27" s="23"/>
      <c r="AO27" s="23"/>
      <c r="AP27" s="23"/>
      <c r="AQ27" s="23"/>
    </row>
    <row r="28" spans="1:43" ht="12.75" customHeight="1">
      <c r="A28" s="23"/>
      <c r="B28" s="23"/>
      <c r="C28" s="23"/>
      <c r="D28" s="23"/>
      <c r="E28" s="23"/>
      <c r="F28" s="23"/>
      <c r="G28" s="23"/>
      <c r="H28" s="23"/>
      <c r="I28" s="23"/>
      <c r="J28" s="23"/>
      <c r="K28" s="512">
        <f>routes!F29</f>
        <v>0</v>
      </c>
      <c r="L28" s="512"/>
      <c r="M28" s="512"/>
      <c r="N28" s="512"/>
      <c r="O28" s="512"/>
      <c r="P28" s="195" t="str">
        <f t="shared" si="0"/>
        <v>SVP invullen</v>
      </c>
      <c r="Q28" s="23"/>
      <c r="R28" s="23"/>
      <c r="S28" s="23"/>
      <c r="T28" s="23"/>
      <c r="U28" s="23"/>
      <c r="V28" s="23"/>
      <c r="W28" s="23"/>
      <c r="X28" s="23"/>
      <c r="Y28" s="23"/>
      <c r="Z28" s="23"/>
      <c r="AA28" s="23"/>
      <c r="AB28" s="23"/>
      <c r="AC28" s="23"/>
      <c r="AD28" s="23"/>
      <c r="AE28" s="23"/>
      <c r="AF28" s="23"/>
      <c r="AG28" s="23"/>
      <c r="AH28" s="23"/>
      <c r="AI28" s="23"/>
      <c r="AJ28" s="23"/>
      <c r="AK28" s="23"/>
      <c r="AL28" s="23"/>
      <c r="AN28" s="23">
        <v>14</v>
      </c>
      <c r="AO28" s="23"/>
      <c r="AP28" s="23" t="str">
        <f>IF($N$42=AN28,AN28*$AQ$10,"-")</f>
        <v>-</v>
      </c>
      <c r="AQ28" s="23"/>
    </row>
    <row r="29" spans="1:43" ht="13.5">
      <c r="A29" s="23"/>
      <c r="B29" s="23"/>
      <c r="C29" s="23"/>
      <c r="D29" s="23"/>
      <c r="E29" s="23"/>
      <c r="F29" s="23"/>
      <c r="G29" s="23"/>
      <c r="H29" s="23"/>
      <c r="I29" s="23"/>
      <c r="J29" s="23"/>
      <c r="K29" s="512">
        <f>routes!F31</f>
        <v>0</v>
      </c>
      <c r="L29" s="512"/>
      <c r="M29" s="512"/>
      <c r="N29" s="512"/>
      <c r="O29" s="512"/>
      <c r="P29" s="199"/>
      <c r="Q29" s="23"/>
      <c r="R29" s="23"/>
      <c r="S29" s="23"/>
      <c r="T29" s="23"/>
      <c r="U29" s="23"/>
      <c r="V29" s="23"/>
      <c r="W29" s="23"/>
      <c r="X29" s="23"/>
      <c r="Y29" s="23"/>
      <c r="Z29" s="23"/>
      <c r="AA29" s="23"/>
      <c r="AB29" s="23"/>
      <c r="AC29" s="23"/>
      <c r="AD29" s="23"/>
      <c r="AE29" s="23"/>
      <c r="AF29" s="23"/>
      <c r="AG29" s="23"/>
      <c r="AH29" s="23"/>
      <c r="AI29" s="23"/>
      <c r="AJ29" s="23"/>
      <c r="AK29" s="23"/>
      <c r="AL29" s="23"/>
      <c r="AN29" s="23"/>
      <c r="AO29" s="23"/>
      <c r="AP29" s="29">
        <f>SUM(AP2:AP28)</f>
        <v>0</v>
      </c>
      <c r="AQ29" s="23"/>
    </row>
    <row r="30" spans="1:43" ht="13.5">
      <c r="A30" s="23"/>
      <c r="B30" s="23"/>
      <c r="C30" s="23"/>
      <c r="D30" s="23"/>
      <c r="E30" s="23"/>
      <c r="F30" s="23"/>
      <c r="G30" s="23"/>
      <c r="H30" s="23"/>
      <c r="I30" s="23"/>
      <c r="J30" s="23"/>
      <c r="K30" s="512">
        <f>routes!F33</f>
        <v>0</v>
      </c>
      <c r="L30" s="512"/>
      <c r="M30" s="512"/>
      <c r="N30" s="512"/>
      <c r="O30" s="512"/>
      <c r="P30" s="23"/>
      <c r="Q30" s="23"/>
      <c r="R30" s="23"/>
      <c r="S30" s="23"/>
      <c r="T30" s="23"/>
      <c r="U30" s="23"/>
      <c r="V30" s="23"/>
      <c r="W30" s="23"/>
      <c r="X30" s="23"/>
      <c r="Y30" s="23"/>
      <c r="Z30" s="23"/>
      <c r="AA30" s="23"/>
      <c r="AB30" s="23"/>
      <c r="AC30" s="23"/>
      <c r="AD30" s="23"/>
      <c r="AE30" s="23"/>
      <c r="AF30" s="23"/>
      <c r="AG30" s="23"/>
      <c r="AH30" s="23"/>
      <c r="AI30" s="23"/>
      <c r="AJ30" s="23"/>
      <c r="AK30" s="23"/>
      <c r="AL30" s="23"/>
    </row>
    <row r="31" spans="1:43">
      <c r="A31" s="23"/>
      <c r="B31" s="23"/>
      <c r="C31" s="23"/>
      <c r="D31" s="23"/>
      <c r="E31" s="23"/>
      <c r="F31" s="23"/>
      <c r="G31" s="23"/>
      <c r="H31" s="23"/>
      <c r="I31" s="23"/>
      <c r="J31" s="23"/>
      <c r="K31" s="23"/>
      <c r="L31" s="23"/>
      <c r="M31" s="22"/>
      <c r="N31" s="22"/>
      <c r="O31" s="23"/>
      <c r="P31" s="23"/>
      <c r="Q31" s="23"/>
      <c r="R31" s="520" t="s">
        <v>451</v>
      </c>
      <c r="S31" s="520"/>
      <c r="T31" s="520"/>
      <c r="U31" s="520"/>
      <c r="V31" s="520"/>
      <c r="W31" s="23"/>
      <c r="X31" s="23"/>
      <c r="Y31" s="23"/>
      <c r="Z31" s="23"/>
      <c r="AA31" s="23"/>
      <c r="AB31" s="23"/>
      <c r="AC31" s="23"/>
      <c r="AD31" s="23"/>
      <c r="AE31" s="23"/>
      <c r="AF31" s="23"/>
      <c r="AG31" s="23"/>
      <c r="AH31" s="23"/>
      <c r="AI31" s="23"/>
      <c r="AJ31" s="23"/>
      <c r="AK31" s="23"/>
      <c r="AL31" s="23"/>
    </row>
    <row r="32" spans="1:43" ht="12.75" customHeight="1">
      <c r="A32" s="23"/>
      <c r="B32" s="23"/>
      <c r="C32" s="23"/>
      <c r="D32" s="23"/>
      <c r="E32" s="23"/>
      <c r="F32" s="23"/>
      <c r="G32" s="23"/>
      <c r="H32" s="23"/>
      <c r="I32" s="23"/>
      <c r="J32" s="198" t="s">
        <v>116</v>
      </c>
      <c r="K32" s="497"/>
      <c r="L32" s="498"/>
      <c r="M32" s="498"/>
      <c r="N32" s="498"/>
      <c r="O32" s="499"/>
      <c r="P32" s="23"/>
      <c r="Q32" s="23"/>
      <c r="R32" s="520"/>
      <c r="S32" s="520"/>
      <c r="T32" s="520"/>
      <c r="U32" s="520"/>
      <c r="V32" s="520"/>
      <c r="W32" s="23"/>
      <c r="X32" s="23"/>
      <c r="Y32" s="23"/>
      <c r="Z32" s="23"/>
      <c r="AA32" s="23"/>
      <c r="AB32" s="23"/>
      <c r="AC32" s="23"/>
      <c r="AD32" s="23"/>
      <c r="AE32" s="23"/>
      <c r="AF32" s="23"/>
      <c r="AG32" s="23"/>
      <c r="AH32" s="23"/>
      <c r="AI32" s="23"/>
      <c r="AJ32" s="23"/>
      <c r="AK32" s="23"/>
      <c r="AL32" s="23"/>
    </row>
    <row r="33" spans="1:42">
      <c r="A33" s="23"/>
      <c r="B33" s="23"/>
      <c r="C33" s="23"/>
      <c r="D33" s="23"/>
      <c r="E33" s="23"/>
      <c r="F33" s="23"/>
      <c r="G33" s="23"/>
      <c r="H33" s="23"/>
      <c r="I33" s="23"/>
      <c r="J33" s="23"/>
      <c r="K33" s="500"/>
      <c r="L33" s="501"/>
      <c r="M33" s="501"/>
      <c r="N33" s="501"/>
      <c r="O33" s="502"/>
      <c r="P33" s="23"/>
      <c r="Q33" s="23"/>
      <c r="R33" s="520"/>
      <c r="S33" s="520"/>
      <c r="T33" s="520"/>
      <c r="U33" s="520"/>
      <c r="V33" s="520"/>
      <c r="W33" s="23"/>
      <c r="X33" s="23"/>
      <c r="Y33" s="23"/>
      <c r="Z33" s="23"/>
      <c r="AA33" s="23"/>
      <c r="AB33" s="23"/>
      <c r="AC33" s="23"/>
      <c r="AD33" s="23"/>
      <c r="AE33" s="23"/>
      <c r="AF33" s="23"/>
      <c r="AG33" s="23"/>
      <c r="AH33" s="23"/>
      <c r="AI33" s="23"/>
      <c r="AJ33" s="23"/>
      <c r="AK33" s="23"/>
      <c r="AL33" s="23"/>
    </row>
    <row r="34" spans="1:42">
      <c r="A34" s="23"/>
      <c r="B34" s="23"/>
      <c r="C34" s="23"/>
      <c r="D34" s="23"/>
      <c r="E34" s="23"/>
      <c r="F34" s="23"/>
      <c r="G34" s="23"/>
      <c r="H34" s="23"/>
      <c r="I34" s="23"/>
      <c r="J34" s="23"/>
      <c r="K34" s="500"/>
      <c r="L34" s="501"/>
      <c r="M34" s="501"/>
      <c r="N34" s="501"/>
      <c r="O34" s="502"/>
      <c r="P34" s="23"/>
      <c r="Q34" s="23"/>
      <c r="R34" s="23"/>
      <c r="S34" s="23"/>
      <c r="T34" s="23"/>
      <c r="U34" s="23"/>
      <c r="V34" s="23"/>
      <c r="W34" s="23"/>
      <c r="X34" s="23"/>
      <c r="Y34" s="23"/>
      <c r="Z34" s="23"/>
      <c r="AA34" s="23"/>
      <c r="AB34" s="23"/>
      <c r="AC34" s="23"/>
      <c r="AD34" s="23"/>
      <c r="AE34" s="23"/>
      <c r="AF34" s="23"/>
      <c r="AG34" s="23"/>
      <c r="AH34" s="23"/>
      <c r="AI34" s="23"/>
      <c r="AJ34" s="23"/>
      <c r="AK34" s="23"/>
      <c r="AL34" s="23"/>
    </row>
    <row r="35" spans="1:42" ht="12.75" customHeight="1">
      <c r="A35" s="23"/>
      <c r="B35" s="23"/>
      <c r="C35" s="23"/>
      <c r="D35" s="23"/>
      <c r="E35" s="23"/>
      <c r="F35" s="23"/>
      <c r="G35" s="23"/>
      <c r="H35" s="23"/>
      <c r="I35" s="23"/>
      <c r="J35" s="23"/>
      <c r="K35" s="500"/>
      <c r="L35" s="501"/>
      <c r="M35" s="501"/>
      <c r="N35" s="501"/>
      <c r="O35" s="502"/>
      <c r="P35" s="23"/>
      <c r="Q35" s="23"/>
      <c r="R35" s="520" t="s">
        <v>454</v>
      </c>
      <c r="S35" s="520"/>
      <c r="T35" s="520"/>
      <c r="U35" s="520"/>
      <c r="V35" s="520"/>
      <c r="W35" s="23"/>
      <c r="X35" s="23"/>
      <c r="Y35" s="23"/>
      <c r="Z35" s="23"/>
      <c r="AA35" s="23"/>
      <c r="AB35" s="23"/>
      <c r="AC35" s="23"/>
      <c r="AD35" s="23"/>
      <c r="AE35" s="23"/>
      <c r="AF35" s="23"/>
      <c r="AG35" s="23"/>
      <c r="AH35" s="23"/>
      <c r="AI35" s="23"/>
      <c r="AJ35" s="23"/>
      <c r="AK35" s="23"/>
      <c r="AL35" s="23"/>
    </row>
    <row r="36" spans="1:42" ht="12.75" customHeight="1">
      <c r="A36" s="23"/>
      <c r="B36" s="23"/>
      <c r="C36" s="23"/>
      <c r="D36" s="23"/>
      <c r="E36" s="23"/>
      <c r="F36" s="23"/>
      <c r="G36" s="23"/>
      <c r="H36" s="23"/>
      <c r="I36" s="23"/>
      <c r="J36" s="23"/>
      <c r="K36" s="500"/>
      <c r="L36" s="501"/>
      <c r="M36" s="501"/>
      <c r="N36" s="501"/>
      <c r="O36" s="502"/>
      <c r="P36" s="23"/>
      <c r="Q36" s="23"/>
      <c r="R36" s="520"/>
      <c r="S36" s="520"/>
      <c r="T36" s="520"/>
      <c r="U36" s="520"/>
      <c r="V36" s="520"/>
      <c r="W36" s="23"/>
      <c r="X36" s="23"/>
      <c r="Y36" s="23"/>
      <c r="Z36" s="23"/>
      <c r="AA36" s="23"/>
      <c r="AB36" s="23"/>
      <c r="AC36" s="23"/>
      <c r="AD36" s="23"/>
      <c r="AE36" s="23"/>
      <c r="AF36" s="23"/>
      <c r="AG36" s="23"/>
      <c r="AH36" s="23"/>
      <c r="AI36" s="23"/>
      <c r="AJ36" s="23"/>
      <c r="AK36" s="23"/>
      <c r="AL36" s="23"/>
    </row>
    <row r="37" spans="1:42" ht="12.75" customHeight="1">
      <c r="A37" s="23"/>
      <c r="B37" s="23"/>
      <c r="C37" s="23"/>
      <c r="D37" s="23"/>
      <c r="E37" s="23"/>
      <c r="F37" s="23"/>
      <c r="G37" s="23"/>
      <c r="H37" s="23"/>
      <c r="I37" s="23"/>
      <c r="J37" s="23"/>
      <c r="K37" s="500"/>
      <c r="L37" s="501"/>
      <c r="M37" s="501"/>
      <c r="N37" s="501"/>
      <c r="O37" s="502"/>
      <c r="P37" s="23"/>
      <c r="Q37" s="23"/>
      <c r="R37" s="520"/>
      <c r="S37" s="520"/>
      <c r="T37" s="520"/>
      <c r="U37" s="520"/>
      <c r="V37" s="520"/>
      <c r="W37" s="23"/>
      <c r="X37" s="23"/>
      <c r="Y37" s="23"/>
      <c r="Z37" s="23"/>
      <c r="AA37" s="23"/>
      <c r="AB37" s="23"/>
      <c r="AC37" s="23"/>
      <c r="AD37" s="23"/>
      <c r="AE37" s="23"/>
      <c r="AF37" s="23"/>
      <c r="AG37" s="23"/>
      <c r="AH37" s="23"/>
      <c r="AI37" s="23"/>
      <c r="AJ37" s="23"/>
      <c r="AK37" s="23"/>
      <c r="AL37" s="23"/>
    </row>
    <row r="38" spans="1:42">
      <c r="A38" s="23"/>
      <c r="B38" s="23"/>
      <c r="C38" s="23"/>
      <c r="D38" s="23"/>
      <c r="E38" s="23"/>
      <c r="F38" s="23"/>
      <c r="G38" s="23"/>
      <c r="H38" s="23"/>
      <c r="I38" s="23"/>
      <c r="J38" s="23"/>
      <c r="K38" s="500"/>
      <c r="L38" s="501"/>
      <c r="M38" s="501"/>
      <c r="N38" s="501"/>
      <c r="O38" s="502"/>
      <c r="P38" s="23"/>
      <c r="Q38" s="23"/>
      <c r="R38" s="23"/>
      <c r="S38" s="23"/>
      <c r="T38" s="23"/>
      <c r="U38" s="23"/>
      <c r="V38" s="23"/>
      <c r="W38" s="23"/>
      <c r="X38" s="23"/>
      <c r="Y38" s="23"/>
      <c r="Z38" s="23"/>
      <c r="AA38" s="23"/>
      <c r="AB38" s="23"/>
      <c r="AC38" s="23"/>
      <c r="AD38" s="23"/>
      <c r="AE38" s="23"/>
      <c r="AF38" s="23"/>
      <c r="AG38" s="23"/>
      <c r="AH38" s="23"/>
      <c r="AI38" s="23"/>
      <c r="AJ38" s="23"/>
      <c r="AK38" s="23"/>
      <c r="AL38" s="23"/>
    </row>
    <row r="39" spans="1:42">
      <c r="A39" s="23"/>
      <c r="B39" s="23"/>
      <c r="C39" s="23"/>
      <c r="D39" s="23"/>
      <c r="E39" s="23"/>
      <c r="F39" s="23"/>
      <c r="G39" s="23"/>
      <c r="H39" s="23"/>
      <c r="I39" s="23"/>
      <c r="J39" s="23"/>
      <c r="K39" s="503"/>
      <c r="L39" s="504"/>
      <c r="M39" s="504"/>
      <c r="N39" s="504"/>
      <c r="O39" s="505"/>
      <c r="P39" s="23"/>
      <c r="Q39" s="23"/>
      <c r="R39" s="23"/>
      <c r="S39" s="23"/>
      <c r="T39" s="23"/>
      <c r="U39" s="23"/>
      <c r="V39" s="23"/>
      <c r="W39" s="23"/>
      <c r="X39" s="23"/>
      <c r="Y39" s="23"/>
      <c r="Z39" s="23"/>
      <c r="AA39" s="23"/>
      <c r="AB39" s="23"/>
      <c r="AC39" s="23"/>
      <c r="AD39" s="23"/>
      <c r="AE39" s="23"/>
      <c r="AF39" s="23"/>
      <c r="AG39" s="23"/>
      <c r="AH39" s="23"/>
      <c r="AI39" s="23"/>
      <c r="AJ39" s="23"/>
      <c r="AK39" s="23"/>
      <c r="AL39" s="23"/>
    </row>
    <row r="40" spans="1:42">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v>0</v>
      </c>
    </row>
    <row r="41" spans="1:42">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N41" s="202" t="s">
        <v>76</v>
      </c>
      <c r="AP41" s="338" t="s">
        <v>258</v>
      </c>
    </row>
    <row r="42" spans="1:42" ht="15.75">
      <c r="A42" s="23"/>
      <c r="B42" s="23"/>
      <c r="C42" s="23"/>
      <c r="D42" s="23"/>
      <c r="E42" s="23"/>
      <c r="F42" s="23"/>
      <c r="G42" s="23"/>
      <c r="H42" s="23"/>
      <c r="I42" s="193" t="s">
        <v>11</v>
      </c>
      <c r="J42" s="414">
        <f>aantal!$Q$13</f>
        <v>0</v>
      </c>
      <c r="K42" s="365" t="s">
        <v>428</v>
      </c>
      <c r="L42" s="415">
        <f>aantal!$Q$15</f>
        <v>0</v>
      </c>
      <c r="M42" s="365" t="s">
        <v>429</v>
      </c>
      <c r="N42" s="416" t="str">
        <f>IF(J42&gt;0,L42-J42+1,"")</f>
        <v/>
      </c>
      <c r="O42" s="22" t="str">
        <f>IF(N42&gt;1,"dagen =",IF(N42=1,"dag =","-"))</f>
        <v>dagen =</v>
      </c>
      <c r="P42" s="417" t="e">
        <f>IF(N42&gt;1,N42-1,0)</f>
        <v>#VALUE!</v>
      </c>
      <c r="Q42" s="404" t="e">
        <f>IF(P42&gt;1,"nachten,",IF(P42=1,"nacht,","-"))</f>
        <v>#VALUE!</v>
      </c>
      <c r="R42" s="413">
        <f>L11+L12</f>
        <v>1</v>
      </c>
      <c r="S42" s="404" t="str">
        <f>IF(R42&gt;1,"personen",IF(R42=1,"persoon","-"))</f>
        <v>persoon</v>
      </c>
      <c r="T42" s="23"/>
      <c r="U42" s="23"/>
      <c r="V42" s="23"/>
      <c r="W42" s="23"/>
      <c r="X42" s="23"/>
      <c r="Y42" s="23"/>
      <c r="Z42" s="23"/>
      <c r="AA42" s="23"/>
      <c r="AB42" s="23"/>
      <c r="AC42" s="23"/>
      <c r="AD42" s="23"/>
      <c r="AE42" s="23"/>
      <c r="AF42" s="23"/>
      <c r="AG42" s="23"/>
      <c r="AH42" s="23"/>
      <c r="AI42" s="23"/>
      <c r="AJ42" s="23"/>
      <c r="AK42" s="23"/>
      <c r="AL42" s="23"/>
      <c r="AM42" s="201">
        <v>1</v>
      </c>
      <c r="AN42" s="169" t="s">
        <v>77</v>
      </c>
      <c r="AP42" s="339" t="s">
        <v>259</v>
      </c>
    </row>
    <row r="43" spans="1:42">
      <c r="A43" s="23"/>
      <c r="B43" s="23"/>
      <c r="C43" s="23"/>
      <c r="D43" s="23"/>
      <c r="E43" s="23"/>
      <c r="F43" s="23"/>
      <c r="G43" s="23"/>
      <c r="H43" s="23"/>
      <c r="I43" s="23"/>
      <c r="J43" s="23"/>
      <c r="K43" s="23"/>
      <c r="L43" s="23"/>
      <c r="M43" s="22"/>
      <c r="N43" s="22"/>
      <c r="O43" s="200"/>
      <c r="P43" s="23"/>
      <c r="Q43" s="23"/>
      <c r="R43" s="23"/>
      <c r="S43" s="23"/>
      <c r="T43" s="23"/>
      <c r="U43" s="23"/>
      <c r="V43" s="23"/>
      <c r="W43" s="23"/>
      <c r="X43" s="23"/>
      <c r="Y43" s="23"/>
      <c r="Z43" s="23"/>
      <c r="AA43" s="23"/>
      <c r="AB43" s="23"/>
      <c r="AC43" s="23"/>
      <c r="AD43" s="23"/>
      <c r="AE43" s="23"/>
      <c r="AF43" s="23"/>
      <c r="AG43" s="23"/>
      <c r="AH43" s="23"/>
      <c r="AI43" s="23"/>
      <c r="AJ43" s="23"/>
      <c r="AK43" s="23"/>
      <c r="AL43" s="23"/>
      <c r="AM43" s="201">
        <v>7</v>
      </c>
      <c r="AN43" s="19"/>
      <c r="AP43" s="340"/>
    </row>
    <row r="44" spans="1:42" ht="15.75">
      <c r="A44" s="23"/>
      <c r="B44" s="23"/>
      <c r="C44" s="23"/>
      <c r="D44" s="23"/>
      <c r="E44" s="23"/>
      <c r="F44" s="23"/>
      <c r="G44" s="23"/>
      <c r="H44" s="23"/>
      <c r="I44" s="193" t="s">
        <v>7</v>
      </c>
      <c r="J44" s="23"/>
      <c r="K44" s="23"/>
      <c r="L44" s="23"/>
      <c r="M44" s="22"/>
      <c r="N44" s="22"/>
      <c r="O44" s="23"/>
      <c r="P44" s="23"/>
      <c r="Q44" s="23"/>
      <c r="R44" s="203" t="s">
        <v>168</v>
      </c>
      <c r="S44" s="23"/>
      <c r="T44" s="23"/>
      <c r="U44" s="23"/>
      <c r="V44" s="23"/>
      <c r="W44" s="23"/>
      <c r="X44" s="23"/>
      <c r="Y44" s="23"/>
      <c r="Z44" s="23"/>
      <c r="AA44" s="23"/>
      <c r="AB44" s="23"/>
      <c r="AC44" s="23"/>
      <c r="AD44" s="23"/>
      <c r="AE44" s="23"/>
      <c r="AF44" s="23"/>
      <c r="AG44" s="23"/>
      <c r="AH44" s="23"/>
      <c r="AI44" s="23"/>
      <c r="AJ44" s="23"/>
      <c r="AK44" s="23"/>
      <c r="AL44" s="23"/>
      <c r="AM44" s="201">
        <v>8</v>
      </c>
      <c r="AN44" s="19"/>
    </row>
    <row r="45" spans="1:42">
      <c r="A45" s="23"/>
      <c r="B45" s="23"/>
      <c r="C45" s="23"/>
      <c r="D45" s="23"/>
      <c r="E45" s="23"/>
      <c r="F45" s="23"/>
      <c r="G45" s="23"/>
      <c r="H45" s="23"/>
      <c r="I45" s="23"/>
      <c r="J45" s="200" t="s">
        <v>418</v>
      </c>
      <c r="K45" s="23"/>
      <c r="L45" s="23"/>
      <c r="M45" s="407">
        <f>'kano''s'!$K$12</f>
        <v>0</v>
      </c>
      <c r="N45" s="22"/>
      <c r="O45" s="405" t="str">
        <f>IF(M45,M45*R45*$N$42,"-")</f>
        <v>-</v>
      </c>
      <c r="P45" s="23"/>
      <c r="Q45" s="23"/>
      <c r="R45" s="204">
        <v>37.5</v>
      </c>
      <c r="S45" s="23"/>
      <c r="T45" s="23"/>
      <c r="U45" s="23"/>
      <c r="V45" s="23"/>
      <c r="W45" s="23"/>
      <c r="X45" s="23"/>
      <c r="Y45" s="23"/>
      <c r="Z45" s="23"/>
      <c r="AA45" s="23"/>
      <c r="AB45" s="23"/>
      <c r="AC45" s="23"/>
      <c r="AD45" s="23"/>
      <c r="AE45" s="23"/>
      <c r="AF45" s="23"/>
      <c r="AG45" s="23"/>
      <c r="AH45" s="23"/>
      <c r="AI45" s="23"/>
      <c r="AJ45" s="23"/>
      <c r="AK45" s="23"/>
      <c r="AL45" s="23"/>
      <c r="AM45" s="201">
        <v>9</v>
      </c>
      <c r="AN45" s="19"/>
    </row>
    <row r="46" spans="1:42">
      <c r="A46" s="23"/>
      <c r="B46" s="23"/>
      <c r="C46" s="23"/>
      <c r="D46" s="23"/>
      <c r="E46" s="23"/>
      <c r="F46" s="23"/>
      <c r="G46" s="23"/>
      <c r="H46" s="23"/>
      <c r="I46" s="23"/>
      <c r="J46" s="205" t="s">
        <v>178</v>
      </c>
      <c r="K46" s="23"/>
      <c r="L46" s="23"/>
      <c r="M46" s="23"/>
      <c r="N46" s="23"/>
      <c r="O46" s="401"/>
      <c r="P46" s="23"/>
      <c r="Q46" s="23"/>
      <c r="R46" s="204"/>
      <c r="S46" s="23"/>
      <c r="T46" s="23"/>
      <c r="U46" s="23"/>
      <c r="V46" s="23"/>
      <c r="W46" s="23"/>
      <c r="X46" s="23"/>
      <c r="Y46" s="23"/>
      <c r="Z46" s="23"/>
      <c r="AA46" s="23"/>
      <c r="AB46" s="23"/>
      <c r="AC46" s="23"/>
      <c r="AD46" s="23"/>
      <c r="AE46" s="23"/>
      <c r="AF46" s="23"/>
      <c r="AG46" s="23"/>
      <c r="AH46" s="23"/>
      <c r="AI46" s="23"/>
      <c r="AJ46" s="23"/>
      <c r="AK46" s="23"/>
      <c r="AL46" s="23"/>
      <c r="AM46" s="201">
        <v>10</v>
      </c>
      <c r="AN46" s="19"/>
    </row>
    <row r="47" spans="1:42">
      <c r="A47" s="23"/>
      <c r="B47" s="23"/>
      <c r="C47" s="23"/>
      <c r="D47" s="23"/>
      <c r="E47" s="23"/>
      <c r="F47" s="23"/>
      <c r="G47" s="23"/>
      <c r="H47" s="23"/>
      <c r="I47" s="23"/>
      <c r="J47" s="200" t="s">
        <v>419</v>
      </c>
      <c r="K47" s="23"/>
      <c r="L47" s="23"/>
      <c r="M47" s="408">
        <f>'kano''s'!$K$19</f>
        <v>0</v>
      </c>
      <c r="N47" s="22"/>
      <c r="O47" s="405" t="str">
        <f>IF(M47,M47*R47*$N$42,"-")</f>
        <v>-</v>
      </c>
      <c r="P47" s="206"/>
      <c r="Q47" s="23"/>
      <c r="R47" s="204">
        <v>4</v>
      </c>
      <c r="S47" s="23"/>
      <c r="T47" s="23"/>
      <c r="U47" s="23"/>
      <c r="V47" s="23"/>
      <c r="W47" s="23"/>
      <c r="X47" s="23"/>
      <c r="Y47" s="23"/>
      <c r="Z47" s="23"/>
      <c r="AA47" s="23"/>
      <c r="AB47" s="23"/>
      <c r="AC47" s="23"/>
      <c r="AD47" s="23"/>
      <c r="AE47" s="23"/>
      <c r="AF47" s="23"/>
      <c r="AG47" s="23"/>
      <c r="AH47" s="23"/>
      <c r="AI47" s="23"/>
      <c r="AJ47" s="23"/>
      <c r="AK47" s="23"/>
      <c r="AL47" s="23"/>
      <c r="AM47" s="201">
        <v>11</v>
      </c>
      <c r="AN47" s="19"/>
    </row>
    <row r="48" spans="1:42">
      <c r="A48" s="23"/>
      <c r="B48" s="23"/>
      <c r="C48" s="23"/>
      <c r="D48" s="23"/>
      <c r="E48" s="23"/>
      <c r="F48" s="23"/>
      <c r="G48" s="23"/>
      <c r="H48" s="23"/>
      <c r="I48" s="23"/>
      <c r="J48" s="205" t="s">
        <v>30</v>
      </c>
      <c r="K48" s="23"/>
      <c r="L48" s="23"/>
      <c r="M48" s="23"/>
      <c r="N48" s="23"/>
      <c r="O48" s="401"/>
      <c r="P48" s="23"/>
      <c r="Q48" s="23"/>
      <c r="R48" s="204"/>
      <c r="S48" s="23"/>
      <c r="T48" s="23"/>
      <c r="U48" s="23"/>
      <c r="V48" s="23"/>
      <c r="W48" s="23"/>
      <c r="X48" s="23"/>
      <c r="Y48" s="23"/>
      <c r="Z48" s="23"/>
      <c r="AA48" s="23"/>
      <c r="AB48" s="23"/>
      <c r="AC48" s="23"/>
      <c r="AD48" s="23"/>
      <c r="AE48" s="23"/>
      <c r="AF48" s="23"/>
      <c r="AG48" s="23"/>
      <c r="AH48" s="23"/>
      <c r="AI48" s="23"/>
      <c r="AJ48" s="23"/>
      <c r="AK48" s="23"/>
      <c r="AL48" s="23"/>
      <c r="AM48" s="201">
        <v>12</v>
      </c>
      <c r="AN48" s="19"/>
    </row>
    <row r="49" spans="1:40">
      <c r="A49" s="23"/>
      <c r="B49" s="23"/>
      <c r="C49" s="23"/>
      <c r="D49" s="23"/>
      <c r="E49" s="23"/>
      <c r="F49" s="23"/>
      <c r="G49" s="23"/>
      <c r="H49" s="23"/>
      <c r="I49" s="23"/>
      <c r="J49" s="23"/>
      <c r="K49" s="23"/>
      <c r="L49" s="23"/>
      <c r="M49" s="23"/>
      <c r="N49" s="23"/>
      <c r="O49" s="401"/>
      <c r="P49" s="23"/>
      <c r="Q49" s="23"/>
      <c r="R49" s="23"/>
      <c r="S49" s="23"/>
      <c r="T49" s="23"/>
      <c r="U49" s="23"/>
      <c r="V49" s="23"/>
      <c r="W49" s="23"/>
      <c r="X49" s="23"/>
      <c r="Y49" s="23"/>
      <c r="Z49" s="23"/>
      <c r="AA49" s="23"/>
      <c r="AB49" s="23"/>
      <c r="AC49" s="23"/>
      <c r="AD49" s="23"/>
      <c r="AE49" s="23"/>
      <c r="AF49" s="23"/>
      <c r="AG49" s="23"/>
      <c r="AH49" s="23"/>
      <c r="AI49" s="23"/>
      <c r="AJ49" s="23"/>
      <c r="AK49" s="23"/>
      <c r="AL49" s="23"/>
    </row>
    <row r="50" spans="1:40">
      <c r="A50" s="23"/>
      <c r="B50" s="23"/>
      <c r="C50" s="23"/>
      <c r="D50" s="23"/>
      <c r="E50" s="23"/>
      <c r="F50" s="23"/>
      <c r="G50" s="23"/>
      <c r="H50" s="23"/>
      <c r="I50" s="23"/>
      <c r="J50" s="198" t="s">
        <v>420</v>
      </c>
      <c r="K50" s="23"/>
      <c r="L50" s="23"/>
      <c r="M50" s="408">
        <f>'kano''s'!$K$23</f>
        <v>0</v>
      </c>
      <c r="N50" s="22"/>
      <c r="O50" s="405" t="str">
        <f>IF(M50,M50*R50*$N$42,"-")</f>
        <v>-</v>
      </c>
      <c r="P50" s="206"/>
      <c r="Q50" s="23"/>
      <c r="R50" s="204">
        <f>R45</f>
        <v>37.5</v>
      </c>
      <c r="S50" s="23"/>
      <c r="T50" s="23"/>
      <c r="U50" s="23"/>
      <c r="V50" s="23"/>
      <c r="W50" s="23"/>
      <c r="X50" s="23"/>
      <c r="Y50" s="23"/>
      <c r="Z50" s="23"/>
      <c r="AA50" s="23"/>
      <c r="AB50" s="23"/>
      <c r="AC50" s="23"/>
      <c r="AD50" s="23"/>
      <c r="AE50" s="23"/>
      <c r="AF50" s="23"/>
      <c r="AG50" s="23"/>
      <c r="AH50" s="23"/>
      <c r="AI50" s="23"/>
      <c r="AJ50" s="23"/>
      <c r="AK50" s="23"/>
      <c r="AL50" s="23"/>
      <c r="AM50" s="201">
        <v>13</v>
      </c>
      <c r="AN50" s="19"/>
    </row>
    <row r="51" spans="1:40">
      <c r="A51" s="23"/>
      <c r="B51" s="23"/>
      <c r="C51" s="23"/>
      <c r="D51" s="23"/>
      <c r="E51" s="23"/>
      <c r="F51" s="23"/>
      <c r="G51" s="23"/>
      <c r="H51" s="23"/>
      <c r="I51" s="23"/>
      <c r="J51" s="23"/>
      <c r="K51" s="23"/>
      <c r="L51" s="23"/>
      <c r="M51" s="23"/>
      <c r="N51" s="23"/>
      <c r="O51" s="401"/>
      <c r="P51" s="23"/>
      <c r="Q51" s="23"/>
      <c r="R51" s="23"/>
      <c r="S51" s="23"/>
      <c r="T51" s="205"/>
      <c r="U51" s="23"/>
      <c r="V51" s="23"/>
      <c r="W51" s="23"/>
      <c r="X51" s="23"/>
      <c r="Y51" s="23"/>
      <c r="Z51" s="23"/>
      <c r="AA51" s="23"/>
      <c r="AB51" s="23"/>
      <c r="AC51" s="23"/>
      <c r="AD51" s="23"/>
      <c r="AE51" s="23"/>
      <c r="AF51" s="23"/>
      <c r="AG51" s="23"/>
      <c r="AH51" s="23"/>
      <c r="AI51" s="23"/>
      <c r="AJ51" s="23"/>
      <c r="AK51" s="23"/>
      <c r="AL51" s="23"/>
      <c r="AM51" s="201">
        <v>14</v>
      </c>
      <c r="AN51" s="19"/>
    </row>
    <row r="52" spans="1:40">
      <c r="A52" s="23"/>
      <c r="B52" s="23"/>
      <c r="C52" s="23"/>
      <c r="D52" s="23"/>
      <c r="E52" s="23"/>
      <c r="F52" s="23"/>
      <c r="G52" s="23"/>
      <c r="H52" s="23"/>
      <c r="I52" s="23"/>
      <c r="J52" s="200" t="s">
        <v>438</v>
      </c>
      <c r="K52" s="23"/>
      <c r="L52" s="23"/>
      <c r="M52" s="408">
        <f>'kano''s'!$K$31</f>
        <v>0</v>
      </c>
      <c r="N52" s="22"/>
      <c r="O52" s="405" t="str">
        <f>IF(M52,M52*R52*$N$42,"-")</f>
        <v>-</v>
      </c>
      <c r="P52" s="23"/>
      <c r="Q52" s="23"/>
      <c r="R52" s="204">
        <v>20</v>
      </c>
      <c r="S52" s="23"/>
      <c r="T52" s="205"/>
      <c r="U52" s="23"/>
      <c r="V52" s="23"/>
      <c r="W52" s="23"/>
      <c r="X52" s="23"/>
      <c r="Y52" s="23"/>
      <c r="Z52" s="23"/>
      <c r="AA52" s="23"/>
      <c r="AB52" s="23"/>
      <c r="AC52" s="23"/>
      <c r="AD52" s="23"/>
      <c r="AE52" s="23"/>
      <c r="AF52" s="23"/>
      <c r="AG52" s="23"/>
      <c r="AH52" s="23"/>
      <c r="AI52" s="23"/>
      <c r="AJ52" s="23"/>
      <c r="AK52" s="23"/>
      <c r="AL52" s="23"/>
      <c r="AN52" s="19"/>
    </row>
    <row r="53" spans="1:40">
      <c r="A53" s="23"/>
      <c r="B53" s="23"/>
      <c r="C53" s="23"/>
      <c r="D53" s="23"/>
      <c r="E53" s="23"/>
      <c r="F53" s="23"/>
      <c r="G53" s="23"/>
      <c r="H53" s="23"/>
      <c r="I53" s="23"/>
      <c r="J53" s="205" t="s">
        <v>439</v>
      </c>
      <c r="K53" s="23"/>
      <c r="L53" s="23"/>
      <c r="M53" s="23"/>
      <c r="N53" s="23"/>
      <c r="O53" s="401"/>
      <c r="P53" s="23"/>
      <c r="Q53" s="23"/>
      <c r="R53" s="204"/>
      <c r="S53" s="23"/>
      <c r="T53" s="23"/>
      <c r="U53" s="23"/>
      <c r="V53" s="23"/>
      <c r="W53" s="23"/>
      <c r="X53" s="23"/>
      <c r="Y53" s="23"/>
      <c r="Z53" s="23"/>
      <c r="AA53" s="23"/>
      <c r="AB53" s="23"/>
      <c r="AC53" s="23"/>
      <c r="AD53" s="23"/>
      <c r="AE53" s="23"/>
      <c r="AF53" s="23"/>
      <c r="AG53" s="23"/>
      <c r="AH53" s="23"/>
      <c r="AI53" s="23"/>
      <c r="AJ53" s="23"/>
      <c r="AK53" s="23"/>
      <c r="AL53" s="23"/>
      <c r="AN53" s="19"/>
    </row>
    <row r="54" spans="1:40">
      <c r="A54" s="23"/>
      <c r="B54" s="23"/>
      <c r="C54" s="23"/>
      <c r="D54" s="23"/>
      <c r="E54" s="23"/>
      <c r="F54" s="23"/>
      <c r="G54" s="23"/>
      <c r="H54" s="23"/>
      <c r="I54" s="23"/>
      <c r="J54" s="23"/>
      <c r="K54" s="23"/>
      <c r="L54" s="23"/>
      <c r="M54" s="23"/>
      <c r="N54" s="23"/>
      <c r="O54" s="401"/>
      <c r="P54" s="23"/>
      <c r="Q54" s="23"/>
      <c r="R54" s="23"/>
      <c r="S54" s="23"/>
      <c r="T54" s="23"/>
      <c r="U54" s="23"/>
      <c r="V54" s="23"/>
      <c r="W54" s="23"/>
      <c r="X54" s="23"/>
      <c r="Y54" s="23"/>
      <c r="Z54" s="23"/>
      <c r="AA54" s="23"/>
      <c r="AB54" s="23"/>
      <c r="AC54" s="23"/>
      <c r="AD54" s="23"/>
      <c r="AE54" s="23"/>
      <c r="AF54" s="23"/>
      <c r="AG54" s="23"/>
      <c r="AH54" s="23"/>
      <c r="AI54" s="23"/>
      <c r="AJ54" s="23"/>
      <c r="AK54" s="23"/>
      <c r="AL54" s="23"/>
    </row>
    <row r="55" spans="1:40" ht="15.75">
      <c r="A55" s="23"/>
      <c r="B55" s="23"/>
      <c r="C55" s="23"/>
      <c r="D55" s="205"/>
      <c r="E55" s="23"/>
      <c r="F55" s="23"/>
      <c r="G55" s="23"/>
      <c r="H55" s="23"/>
      <c r="I55" s="193" t="s">
        <v>169</v>
      </c>
      <c r="J55" s="23"/>
      <c r="K55" s="23"/>
      <c r="L55" s="23"/>
      <c r="M55" s="22"/>
      <c r="N55" s="22"/>
      <c r="O55" s="401"/>
      <c r="P55" s="23"/>
      <c r="Q55" s="23"/>
      <c r="R55" s="204"/>
      <c r="S55" s="23"/>
      <c r="T55" s="23"/>
      <c r="U55" s="23"/>
      <c r="V55" s="23"/>
      <c r="W55" s="23"/>
      <c r="X55" s="23"/>
      <c r="Y55" s="23"/>
      <c r="Z55" s="23"/>
      <c r="AA55" s="23"/>
      <c r="AB55" s="23"/>
      <c r="AC55" s="23"/>
      <c r="AD55" s="23"/>
      <c r="AE55" s="23"/>
      <c r="AF55" s="23"/>
      <c r="AG55" s="23"/>
      <c r="AH55" s="23"/>
      <c r="AI55" s="23"/>
      <c r="AJ55" s="23"/>
      <c r="AK55" s="23"/>
      <c r="AL55" s="23"/>
    </row>
    <row r="56" spans="1:40">
      <c r="A56" s="23"/>
      <c r="B56" s="23"/>
      <c r="C56" s="23"/>
      <c r="D56" s="23"/>
      <c r="E56" s="23"/>
      <c r="F56" s="23"/>
      <c r="G56" s="23"/>
      <c r="H56" s="23"/>
      <c r="I56" s="23"/>
      <c r="J56" s="198" t="s">
        <v>421</v>
      </c>
      <c r="K56" s="23"/>
      <c r="L56" s="23"/>
      <c r="M56" s="408">
        <f>'kano''s'!$K$46</f>
        <v>0</v>
      </c>
      <c r="N56" s="22"/>
      <c r="O56" s="405" t="str">
        <f>IF(M56,M56*R56*$N$42,"-")</f>
        <v>-</v>
      </c>
      <c r="P56" s="23"/>
      <c r="Q56" s="23"/>
      <c r="R56" s="204">
        <v>1</v>
      </c>
      <c r="S56" s="23"/>
      <c r="T56" s="23"/>
      <c r="U56" s="23"/>
      <c r="V56" s="23"/>
      <c r="W56" s="23"/>
      <c r="X56" s="23"/>
      <c r="Y56" s="23"/>
      <c r="Z56" s="23"/>
      <c r="AA56" s="23"/>
      <c r="AB56" s="23"/>
      <c r="AC56" s="23"/>
      <c r="AD56" s="23"/>
      <c r="AE56" s="23"/>
      <c r="AF56" s="23"/>
      <c r="AG56" s="23"/>
      <c r="AH56" s="23"/>
      <c r="AI56" s="23"/>
      <c r="AJ56" s="23"/>
      <c r="AK56" s="23"/>
      <c r="AL56" s="23"/>
    </row>
    <row r="57" spans="1:40">
      <c r="A57" s="23"/>
      <c r="B57" s="23"/>
      <c r="C57" s="23"/>
      <c r="D57" s="23"/>
      <c r="E57" s="23"/>
      <c r="F57" s="23"/>
      <c r="G57" s="23"/>
      <c r="H57" s="23"/>
      <c r="I57" s="23"/>
      <c r="J57" s="198" t="s">
        <v>422</v>
      </c>
      <c r="K57" s="23"/>
      <c r="L57" s="23"/>
      <c r="M57" s="408">
        <f>'kano''s'!$K$49</f>
        <v>0</v>
      </c>
      <c r="N57" s="22"/>
      <c r="O57" s="405" t="str">
        <f>IF(M57,M57*R57*$N$42,"-")</f>
        <v>-</v>
      </c>
      <c r="P57" s="23"/>
      <c r="Q57" s="23"/>
      <c r="R57" s="204">
        <v>1</v>
      </c>
      <c r="S57" s="23"/>
      <c r="T57" s="23"/>
      <c r="U57" s="23"/>
      <c r="V57" s="23"/>
      <c r="W57" s="23"/>
      <c r="X57" s="23"/>
      <c r="Y57" s="23"/>
      <c r="Z57" s="23"/>
      <c r="AA57" s="23"/>
      <c r="AB57" s="23"/>
      <c r="AC57" s="23"/>
      <c r="AD57" s="23"/>
      <c r="AE57" s="23"/>
      <c r="AF57" s="23"/>
      <c r="AG57" s="23"/>
      <c r="AH57" s="23"/>
      <c r="AI57" s="23"/>
      <c r="AJ57" s="23"/>
      <c r="AK57" s="23"/>
      <c r="AL57" s="23"/>
    </row>
    <row r="58" spans="1:40">
      <c r="A58" s="23"/>
      <c r="B58" s="23"/>
      <c r="C58" s="23"/>
      <c r="D58" s="23"/>
      <c r="E58" s="23"/>
      <c r="F58" s="23"/>
      <c r="G58" s="23"/>
      <c r="H58" s="23"/>
      <c r="I58" s="23"/>
      <c r="J58" s="23"/>
      <c r="K58" s="23"/>
      <c r="L58" s="23"/>
      <c r="M58" s="23"/>
      <c r="N58" s="23"/>
      <c r="O58" s="401"/>
      <c r="P58" s="23"/>
      <c r="Q58" s="23"/>
      <c r="R58" s="23"/>
      <c r="S58" s="23"/>
      <c r="T58" s="23"/>
      <c r="U58" s="23"/>
      <c r="V58" s="23"/>
      <c r="W58" s="23"/>
      <c r="X58" s="23"/>
      <c r="Y58" s="23"/>
      <c r="Z58" s="23"/>
      <c r="AA58" s="23"/>
      <c r="AB58" s="23"/>
      <c r="AC58" s="23"/>
      <c r="AD58" s="23"/>
      <c r="AE58" s="23"/>
      <c r="AF58" s="23"/>
      <c r="AG58" s="23"/>
      <c r="AH58" s="23"/>
      <c r="AI58" s="23"/>
      <c r="AJ58" s="23"/>
      <c r="AK58" s="23"/>
      <c r="AL58" s="23"/>
    </row>
    <row r="59" spans="1:40" ht="15.75">
      <c r="A59" s="23"/>
      <c r="B59" s="23"/>
      <c r="C59" s="23"/>
      <c r="D59" s="23"/>
      <c r="E59" s="23"/>
      <c r="F59" s="23"/>
      <c r="G59" s="23"/>
      <c r="H59" s="23"/>
      <c r="I59" s="193" t="s">
        <v>423</v>
      </c>
      <c r="J59" s="23"/>
      <c r="K59" s="23"/>
      <c r="L59" s="23"/>
      <c r="M59" s="23"/>
      <c r="N59" s="23"/>
      <c r="O59" s="401"/>
      <c r="P59" s="23"/>
      <c r="Q59" s="23"/>
      <c r="R59" s="23"/>
      <c r="S59" s="23"/>
      <c r="T59" s="23"/>
      <c r="U59" s="23"/>
      <c r="V59" s="23"/>
      <c r="W59" s="23"/>
      <c r="X59" s="23"/>
      <c r="Y59" s="23"/>
      <c r="Z59" s="23"/>
      <c r="AA59" s="23"/>
      <c r="AB59" s="23"/>
      <c r="AC59" s="23"/>
      <c r="AD59" s="23"/>
      <c r="AE59" s="23"/>
      <c r="AF59" s="23"/>
      <c r="AG59" s="23"/>
      <c r="AH59" s="23"/>
      <c r="AI59" s="23"/>
      <c r="AJ59" s="23"/>
      <c r="AK59" s="23"/>
      <c r="AL59" s="23"/>
    </row>
    <row r="60" spans="1:40">
      <c r="A60" s="23"/>
      <c r="B60" s="23"/>
      <c r="C60" s="23"/>
      <c r="D60" s="23"/>
      <c r="E60" s="23"/>
      <c r="F60" s="23"/>
      <c r="G60" s="23"/>
      <c r="H60" s="23"/>
      <c r="I60" s="23"/>
      <c r="J60" s="198" t="s">
        <v>292</v>
      </c>
      <c r="K60" s="23"/>
      <c r="L60" s="23"/>
      <c r="M60" s="23"/>
      <c r="N60" s="23"/>
      <c r="O60" s="401"/>
      <c r="P60" s="23"/>
      <c r="Q60" s="23"/>
      <c r="R60" s="23"/>
      <c r="S60" s="23"/>
      <c r="T60" s="23"/>
      <c r="U60" s="23"/>
      <c r="V60" s="23"/>
      <c r="W60" s="23"/>
      <c r="X60" s="23"/>
      <c r="Y60" s="23"/>
      <c r="Z60" s="23"/>
      <c r="AA60" s="23"/>
      <c r="AB60" s="23"/>
      <c r="AC60" s="23"/>
      <c r="AD60" s="23"/>
      <c r="AE60" s="23"/>
      <c r="AF60" s="23"/>
      <c r="AG60" s="23"/>
      <c r="AH60" s="23"/>
      <c r="AI60" s="23"/>
      <c r="AJ60" s="23"/>
      <c r="AK60" s="23"/>
      <c r="AL60" s="23"/>
    </row>
    <row r="61" spans="1:40">
      <c r="A61" s="23"/>
      <c r="B61" s="23"/>
      <c r="C61" s="23"/>
      <c r="D61" s="23"/>
      <c r="E61" s="23"/>
      <c r="F61" s="23"/>
      <c r="G61" s="23"/>
      <c r="H61" s="23"/>
      <c r="I61" s="23"/>
      <c r="J61" s="198" t="s">
        <v>234</v>
      </c>
      <c r="K61" s="23"/>
      <c r="L61" s="23"/>
      <c r="M61" s="408">
        <f>kampeerspullen!K45</f>
        <v>0</v>
      </c>
      <c r="N61" s="22"/>
      <c r="O61" s="405" t="str">
        <f>IF(M61,M61*R61*$N$42,"-")</f>
        <v>-</v>
      </c>
      <c r="P61" s="23"/>
      <c r="Q61" s="23"/>
      <c r="R61" s="204">
        <v>3.5</v>
      </c>
      <c r="S61" s="23"/>
      <c r="T61" s="23"/>
      <c r="U61" s="23"/>
      <c r="V61" s="23"/>
      <c r="W61" s="23"/>
      <c r="X61" s="23"/>
      <c r="Y61" s="23"/>
      <c r="Z61" s="23"/>
      <c r="AA61" s="23"/>
      <c r="AB61" s="23"/>
      <c r="AC61" s="23"/>
      <c r="AD61" s="23"/>
      <c r="AE61" s="23"/>
      <c r="AF61" s="23"/>
      <c r="AG61" s="23"/>
      <c r="AH61" s="23"/>
      <c r="AI61" s="23"/>
      <c r="AJ61" s="23"/>
      <c r="AK61" s="23"/>
      <c r="AL61" s="23"/>
    </row>
    <row r="62" spans="1:40">
      <c r="A62" s="23"/>
      <c r="B62" s="23"/>
      <c r="C62" s="23"/>
      <c r="D62" s="23"/>
      <c r="E62" s="23"/>
      <c r="F62" s="23"/>
      <c r="G62" s="23"/>
      <c r="H62" s="23"/>
      <c r="I62" s="23"/>
      <c r="J62" s="198" t="s">
        <v>237</v>
      </c>
      <c r="K62" s="23"/>
      <c r="L62" s="23"/>
      <c r="M62" s="408">
        <f>kampeerspullen!K46</f>
        <v>0</v>
      </c>
      <c r="N62" s="22"/>
      <c r="O62" s="405" t="str">
        <f>IF(M62,M62*R62*$N$42,"-")</f>
        <v>-</v>
      </c>
      <c r="P62" s="23"/>
      <c r="Q62" s="23"/>
      <c r="R62" s="204">
        <v>3.5</v>
      </c>
      <c r="S62" s="23"/>
      <c r="T62" s="23"/>
      <c r="U62" s="23"/>
      <c r="V62" s="23"/>
      <c r="W62" s="23"/>
      <c r="X62" s="23"/>
      <c r="Y62" s="23"/>
      <c r="Z62" s="23"/>
      <c r="AA62" s="23"/>
      <c r="AB62" s="23"/>
      <c r="AC62" s="23"/>
      <c r="AD62" s="23"/>
      <c r="AE62" s="23"/>
      <c r="AF62" s="23"/>
      <c r="AG62" s="23"/>
      <c r="AH62" s="23"/>
      <c r="AI62" s="23"/>
      <c r="AJ62" s="23"/>
      <c r="AK62" s="23"/>
      <c r="AL62" s="23"/>
    </row>
    <row r="63" spans="1:40">
      <c r="A63" s="23"/>
      <c r="B63" s="23"/>
      <c r="C63" s="23"/>
      <c r="D63" s="23"/>
      <c r="E63" s="23"/>
      <c r="F63" s="23"/>
      <c r="G63" s="23"/>
      <c r="H63" s="23"/>
      <c r="I63" s="23"/>
      <c r="J63" s="23"/>
      <c r="K63" s="23"/>
      <c r="L63" s="23"/>
      <c r="M63" s="23"/>
      <c r="N63" s="23"/>
      <c r="O63" s="401"/>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40">
      <c r="A64" s="23"/>
      <c r="B64" s="23"/>
      <c r="C64" s="23"/>
      <c r="D64" s="23"/>
      <c r="E64" s="23"/>
      <c r="F64" s="23"/>
      <c r="G64" s="23"/>
      <c r="H64" s="23"/>
      <c r="I64" s="23"/>
      <c r="J64" s="23" t="s">
        <v>4</v>
      </c>
      <c r="K64" s="23"/>
      <c r="L64" s="23"/>
      <c r="M64" s="408">
        <f>kampeerspullen!K52</f>
        <v>0</v>
      </c>
      <c r="N64" s="22"/>
      <c r="O64" s="405" t="str">
        <f>IF(M64="ja",R64*$N$42,"-")</f>
        <v>-</v>
      </c>
      <c r="P64" s="199"/>
      <c r="Q64" s="23"/>
      <c r="R64" s="204">
        <v>10</v>
      </c>
      <c r="S64" s="23"/>
      <c r="T64" s="23"/>
      <c r="U64" s="23"/>
      <c r="V64" s="23"/>
      <c r="W64" s="23"/>
      <c r="X64" s="23"/>
      <c r="Y64" s="23"/>
      <c r="Z64" s="23"/>
      <c r="AA64" s="23"/>
      <c r="AB64" s="23"/>
      <c r="AC64" s="23"/>
      <c r="AD64" s="23"/>
      <c r="AE64" s="23"/>
      <c r="AF64" s="23"/>
      <c r="AG64" s="23"/>
      <c r="AH64" s="23"/>
      <c r="AI64" s="23"/>
      <c r="AJ64" s="23"/>
      <c r="AK64" s="23"/>
      <c r="AL64" s="23"/>
    </row>
    <row r="65" spans="1:38">
      <c r="A65" s="23"/>
      <c r="B65" s="23"/>
      <c r="C65" s="23"/>
      <c r="D65" s="23"/>
      <c r="E65" s="23"/>
      <c r="F65" s="23"/>
      <c r="G65" s="23"/>
      <c r="H65" s="23"/>
      <c r="I65" s="23"/>
      <c r="J65" s="198" t="s">
        <v>424</v>
      </c>
      <c r="K65" s="23"/>
      <c r="L65" s="23"/>
      <c r="M65" s="22"/>
      <c r="N65" s="22"/>
      <c r="O65" s="401"/>
      <c r="P65" s="23"/>
      <c r="Q65" s="23"/>
      <c r="R65" s="23"/>
      <c r="S65" s="23"/>
      <c r="T65" s="23"/>
      <c r="U65" s="23"/>
      <c r="V65" s="23"/>
      <c r="W65" s="23"/>
      <c r="X65" s="23"/>
      <c r="Y65" s="23"/>
      <c r="Z65" s="23"/>
      <c r="AA65" s="23"/>
      <c r="AB65" s="23"/>
      <c r="AC65" s="23"/>
      <c r="AD65" s="23"/>
      <c r="AE65" s="23"/>
      <c r="AF65" s="23"/>
      <c r="AG65" s="23"/>
      <c r="AH65" s="23"/>
      <c r="AI65" s="23"/>
      <c r="AJ65" s="23"/>
      <c r="AK65" s="23"/>
      <c r="AL65" s="23"/>
    </row>
    <row r="66" spans="1:38">
      <c r="A66" s="23"/>
      <c r="B66" s="23"/>
      <c r="C66" s="23"/>
      <c r="D66" s="23"/>
      <c r="E66" s="23"/>
      <c r="F66" s="23"/>
      <c r="G66" s="23"/>
      <c r="H66" s="23"/>
      <c r="I66" s="23"/>
      <c r="J66" s="198" t="s">
        <v>450</v>
      </c>
      <c r="K66" s="23"/>
      <c r="L66" s="23"/>
      <c r="M66" s="408">
        <f>kampeerspullen!K57</f>
        <v>0</v>
      </c>
      <c r="N66" s="22"/>
      <c r="O66" s="405" t="str">
        <f>IF(M66,M66*R66*$N$42,"-")</f>
        <v>-</v>
      </c>
      <c r="P66" s="23"/>
      <c r="Q66" s="23"/>
      <c r="R66" s="204">
        <v>1</v>
      </c>
      <c r="S66" s="23"/>
      <c r="T66" s="198"/>
      <c r="U66" s="23"/>
      <c r="V66" s="198"/>
      <c r="W66" s="23"/>
      <c r="X66" s="23"/>
      <c r="Y66" s="23"/>
      <c r="Z66" s="23"/>
      <c r="AA66" s="23"/>
      <c r="AB66" s="23"/>
      <c r="AC66" s="23"/>
      <c r="AD66" s="23"/>
      <c r="AE66" s="23"/>
      <c r="AF66" s="23"/>
      <c r="AG66" s="23"/>
      <c r="AH66" s="23"/>
      <c r="AI66" s="23"/>
      <c r="AJ66" s="23"/>
      <c r="AK66" s="23"/>
      <c r="AL66" s="23"/>
    </row>
    <row r="67" spans="1:38">
      <c r="A67" s="23"/>
      <c r="B67" s="23"/>
      <c r="C67" s="23"/>
      <c r="D67" s="23"/>
      <c r="E67" s="23"/>
      <c r="F67" s="23"/>
      <c r="G67" s="23"/>
      <c r="H67" s="23"/>
      <c r="I67" s="23"/>
      <c r="J67" s="198" t="s">
        <v>238</v>
      </c>
      <c r="K67" s="23"/>
      <c r="L67" s="23"/>
      <c r="M67" s="23"/>
      <c r="N67" s="23"/>
      <c r="O67" s="401"/>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c r="A68" s="23"/>
      <c r="B68" s="23"/>
      <c r="C68" s="23"/>
      <c r="D68" s="23"/>
      <c r="E68" s="23"/>
      <c r="F68" s="23"/>
      <c r="G68" s="23"/>
      <c r="H68" s="23"/>
      <c r="I68" s="23"/>
      <c r="J68" s="198" t="s">
        <v>425</v>
      </c>
      <c r="K68" s="23"/>
      <c r="L68" s="23"/>
      <c r="M68" s="22"/>
      <c r="N68" s="22"/>
      <c r="O68" s="401"/>
      <c r="P68" s="23"/>
      <c r="Q68" s="23"/>
      <c r="R68" s="204"/>
      <c r="S68" s="204"/>
      <c r="T68" s="23"/>
      <c r="U68" s="23"/>
      <c r="V68" s="23"/>
      <c r="W68" s="23"/>
      <c r="X68" s="23"/>
      <c r="Y68" s="23"/>
      <c r="Z68" s="23"/>
      <c r="AA68" s="23"/>
      <c r="AB68" s="23"/>
      <c r="AC68" s="23"/>
      <c r="AD68" s="23"/>
      <c r="AE68" s="23"/>
      <c r="AF68" s="23"/>
      <c r="AG68" s="23"/>
      <c r="AH68" s="23"/>
      <c r="AI68" s="23"/>
      <c r="AJ68" s="23"/>
      <c r="AK68" s="23"/>
      <c r="AL68" s="23"/>
    </row>
    <row r="69" spans="1:38">
      <c r="A69" s="23"/>
      <c r="B69" s="23"/>
      <c r="C69" s="23"/>
      <c r="D69" s="23"/>
      <c r="E69" s="23"/>
      <c r="F69" s="23"/>
      <c r="G69" s="23"/>
      <c r="H69" s="23"/>
      <c r="I69" s="23"/>
      <c r="J69" s="23"/>
      <c r="K69" s="23"/>
      <c r="L69" s="23"/>
      <c r="M69" s="23"/>
      <c r="N69" s="23"/>
      <c r="O69" s="401"/>
      <c r="P69" s="23"/>
      <c r="Q69" s="23"/>
      <c r="R69" s="23"/>
      <c r="S69" s="23"/>
      <c r="T69" s="23"/>
      <c r="U69" s="23"/>
      <c r="V69" s="23"/>
      <c r="W69" s="23"/>
      <c r="X69" s="23"/>
      <c r="Y69" s="23"/>
      <c r="Z69" s="23"/>
      <c r="AA69" s="23"/>
      <c r="AB69" s="23"/>
      <c r="AC69" s="23"/>
      <c r="AD69" s="23"/>
      <c r="AE69" s="23"/>
      <c r="AF69" s="23"/>
      <c r="AG69" s="23"/>
      <c r="AH69" s="23"/>
      <c r="AI69" s="23"/>
      <c r="AJ69" s="23"/>
      <c r="AK69" s="23"/>
      <c r="AL69" s="23"/>
    </row>
    <row r="70" spans="1:38">
      <c r="A70" s="23"/>
      <c r="B70" s="23"/>
      <c r="C70" s="23"/>
      <c r="D70" s="23"/>
      <c r="E70" s="23"/>
      <c r="F70" s="23"/>
      <c r="G70" s="23"/>
      <c r="H70" s="23"/>
      <c r="I70" s="23"/>
      <c r="J70" s="198" t="s">
        <v>426</v>
      </c>
      <c r="K70" s="23"/>
      <c r="L70" s="23"/>
      <c r="M70" s="408">
        <f>kampeerspullen!$K$12</f>
        <v>0</v>
      </c>
      <c r="N70" s="22"/>
      <c r="O70" s="405" t="str">
        <f>IF(M70,M70*R70*$N$42,"-")</f>
        <v>-</v>
      </c>
      <c r="P70" s="23"/>
      <c r="Q70" s="23"/>
      <c r="R70" s="204">
        <v>7.5</v>
      </c>
      <c r="S70" s="23"/>
      <c r="T70" s="23"/>
      <c r="U70" s="23"/>
      <c r="V70" s="23"/>
      <c r="W70" s="23"/>
      <c r="X70" s="23"/>
      <c r="Y70" s="23"/>
      <c r="Z70" s="23"/>
      <c r="AA70" s="23"/>
      <c r="AB70" s="23"/>
      <c r="AC70" s="23"/>
      <c r="AD70" s="23"/>
      <c r="AE70" s="23"/>
      <c r="AF70" s="23"/>
      <c r="AG70" s="23"/>
      <c r="AH70" s="23"/>
      <c r="AI70" s="23"/>
      <c r="AJ70" s="23"/>
      <c r="AK70" s="23"/>
      <c r="AL70" s="23"/>
    </row>
    <row r="71" spans="1:38">
      <c r="A71" s="23"/>
      <c r="B71" s="23"/>
      <c r="C71" s="23"/>
      <c r="D71" s="23"/>
      <c r="E71" s="23"/>
      <c r="F71" s="23"/>
      <c r="G71" s="23"/>
      <c r="H71" s="23"/>
      <c r="I71" s="23"/>
      <c r="J71" s="23"/>
      <c r="K71" s="23"/>
      <c r="L71" s="23"/>
      <c r="M71" s="22"/>
      <c r="N71" s="22"/>
      <c r="O71" s="401"/>
      <c r="P71" s="23"/>
      <c r="Q71" s="23"/>
      <c r="R71" s="204"/>
      <c r="S71" s="23"/>
      <c r="T71" s="23"/>
      <c r="U71" s="23"/>
      <c r="V71" s="23"/>
      <c r="W71" s="23"/>
      <c r="X71" s="23"/>
      <c r="Y71" s="23"/>
      <c r="Z71" s="23"/>
      <c r="AA71" s="23"/>
      <c r="AB71" s="23"/>
      <c r="AC71" s="23"/>
      <c r="AD71" s="23"/>
      <c r="AE71" s="23"/>
      <c r="AF71" s="23"/>
      <c r="AG71" s="23"/>
      <c r="AH71" s="23"/>
      <c r="AI71" s="23"/>
      <c r="AJ71" s="23"/>
      <c r="AK71" s="23"/>
      <c r="AL71" s="23"/>
    </row>
    <row r="72" spans="1:38">
      <c r="A72" s="23"/>
      <c r="B72" s="23"/>
      <c r="C72" s="23"/>
      <c r="D72" s="23"/>
      <c r="E72" s="23"/>
      <c r="F72" s="23"/>
      <c r="G72" s="23"/>
      <c r="H72" s="23"/>
      <c r="I72" s="23"/>
      <c r="J72" s="198" t="s">
        <v>427</v>
      </c>
      <c r="K72" s="23"/>
      <c r="L72" s="23"/>
      <c r="M72" s="408">
        <f>kampeerspullen!$K$23</f>
        <v>0</v>
      </c>
      <c r="N72" s="22"/>
      <c r="O72" s="405" t="str">
        <f>IF(M72,M72*R72*$N$42,"-")</f>
        <v>-</v>
      </c>
      <c r="P72" s="23"/>
      <c r="Q72" s="23"/>
      <c r="R72" s="204">
        <v>12.5</v>
      </c>
      <c r="S72" s="23"/>
      <c r="T72" s="23"/>
      <c r="U72" s="23"/>
      <c r="V72" s="23"/>
      <c r="W72" s="23"/>
      <c r="X72" s="23"/>
      <c r="Y72" s="23"/>
      <c r="Z72" s="23"/>
      <c r="AA72" s="23"/>
      <c r="AB72" s="23"/>
      <c r="AC72" s="23"/>
      <c r="AD72" s="23"/>
      <c r="AE72" s="23"/>
      <c r="AF72" s="23"/>
      <c r="AG72" s="23"/>
      <c r="AH72" s="23"/>
      <c r="AI72" s="23"/>
      <c r="AJ72" s="23"/>
      <c r="AK72" s="23"/>
      <c r="AL72" s="23"/>
    </row>
    <row r="73" spans="1:38">
      <c r="A73" s="23"/>
      <c r="B73" s="23"/>
      <c r="C73" s="23"/>
      <c r="D73" s="23"/>
      <c r="E73" s="23"/>
      <c r="F73" s="23"/>
      <c r="G73" s="23"/>
      <c r="H73" s="23"/>
      <c r="I73" s="23"/>
      <c r="J73" s="23"/>
      <c r="K73" s="23"/>
      <c r="L73" s="23"/>
      <c r="M73" s="22"/>
      <c r="N73" s="22"/>
      <c r="O73" s="401"/>
      <c r="P73" s="23"/>
      <c r="Q73" s="23"/>
      <c r="R73" s="204"/>
      <c r="S73" s="23"/>
      <c r="T73" s="23"/>
      <c r="U73" s="23"/>
      <c r="V73" s="23"/>
      <c r="W73" s="23"/>
      <c r="X73" s="23"/>
      <c r="Y73" s="23"/>
      <c r="Z73" s="23"/>
      <c r="AA73" s="23"/>
      <c r="AB73" s="23"/>
      <c r="AC73" s="23"/>
      <c r="AD73" s="23"/>
      <c r="AE73" s="23"/>
      <c r="AF73" s="23"/>
      <c r="AG73" s="23"/>
      <c r="AH73" s="23"/>
      <c r="AI73" s="23"/>
      <c r="AJ73" s="23"/>
      <c r="AK73" s="23"/>
      <c r="AL73" s="23"/>
    </row>
    <row r="74" spans="1:38">
      <c r="A74" s="23"/>
      <c r="B74" s="23"/>
      <c r="C74" s="23"/>
      <c r="D74" s="23"/>
      <c r="E74" s="23"/>
      <c r="F74" s="23"/>
      <c r="G74" s="23"/>
      <c r="H74" s="23"/>
      <c r="I74" s="23"/>
      <c r="J74" s="198" t="s">
        <v>466</v>
      </c>
      <c r="K74" s="23"/>
      <c r="L74" s="23"/>
      <c r="M74" s="408">
        <f>kampeerspullen!K32</f>
        <v>0</v>
      </c>
      <c r="N74" s="22"/>
      <c r="O74" s="405" t="str">
        <f>IF(M74,M74*R74*$N$42,"-")</f>
        <v>-</v>
      </c>
      <c r="P74" s="23"/>
      <c r="Q74" s="23"/>
      <c r="R74" s="204">
        <v>7.5</v>
      </c>
      <c r="S74" s="23"/>
      <c r="T74" s="23"/>
      <c r="U74" s="23"/>
      <c r="V74" s="23"/>
      <c r="W74" s="23"/>
      <c r="X74" s="23"/>
      <c r="Y74" s="23"/>
      <c r="Z74" s="23"/>
      <c r="AA74" s="23"/>
      <c r="AB74" s="23"/>
      <c r="AC74" s="23"/>
      <c r="AD74" s="23"/>
      <c r="AE74" s="23"/>
      <c r="AF74" s="23"/>
      <c r="AG74" s="23"/>
      <c r="AH74" s="23"/>
      <c r="AI74" s="23"/>
      <c r="AJ74" s="23"/>
      <c r="AK74" s="23"/>
      <c r="AL74" s="23"/>
    </row>
    <row r="75" spans="1:38">
      <c r="A75" s="23"/>
      <c r="B75" s="23"/>
      <c r="C75" s="23"/>
      <c r="D75" s="23"/>
      <c r="E75" s="23"/>
      <c r="F75" s="23"/>
      <c r="G75" s="23"/>
      <c r="H75" s="23"/>
      <c r="I75" s="23"/>
      <c r="J75" s="23"/>
      <c r="K75" s="23"/>
      <c r="L75" s="23"/>
      <c r="M75" s="22"/>
      <c r="N75" s="22"/>
      <c r="O75" s="23"/>
      <c r="P75" s="23"/>
      <c r="Q75" s="23"/>
      <c r="R75" s="204"/>
      <c r="S75" s="23"/>
      <c r="T75" s="23"/>
      <c r="U75" s="23"/>
      <c r="V75" s="23"/>
      <c r="W75" s="23"/>
      <c r="X75" s="23"/>
      <c r="Y75" s="23"/>
      <c r="Z75" s="23"/>
      <c r="AA75" s="23"/>
      <c r="AB75" s="23"/>
      <c r="AC75" s="23"/>
      <c r="AD75" s="23"/>
      <c r="AE75" s="23"/>
      <c r="AF75" s="23"/>
      <c r="AG75" s="23"/>
      <c r="AH75" s="23"/>
      <c r="AI75" s="23"/>
      <c r="AJ75" s="23"/>
      <c r="AK75" s="23"/>
      <c r="AL75" s="23"/>
    </row>
    <row r="76" spans="1:38" ht="13.5" thickBot="1">
      <c r="A76" s="23"/>
      <c r="B76" s="23"/>
      <c r="C76" s="23"/>
      <c r="D76" s="23"/>
      <c r="E76" s="23"/>
      <c r="F76" s="23"/>
      <c r="G76" s="23"/>
      <c r="H76" s="23"/>
      <c r="I76" s="23"/>
      <c r="J76" s="23"/>
      <c r="K76" s="23"/>
      <c r="L76" s="23"/>
      <c r="M76" s="22"/>
      <c r="N76" s="22"/>
      <c r="O76" s="22" t="s">
        <v>29</v>
      </c>
      <c r="P76" s="23"/>
      <c r="Q76" s="23"/>
      <c r="R76" s="22"/>
      <c r="S76" s="23"/>
      <c r="T76" s="23"/>
      <c r="U76" s="23"/>
      <c r="V76" s="23"/>
      <c r="W76" s="23"/>
      <c r="X76" s="23"/>
      <c r="Y76" s="23"/>
      <c r="Z76" s="23"/>
      <c r="AA76" s="23"/>
      <c r="AB76" s="23"/>
      <c r="AC76" s="23"/>
      <c r="AD76" s="23"/>
      <c r="AE76" s="23"/>
      <c r="AF76" s="23"/>
      <c r="AG76" s="23"/>
      <c r="AH76" s="23"/>
      <c r="AI76" s="23"/>
      <c r="AJ76" s="23"/>
      <c r="AK76" s="23"/>
      <c r="AL76" s="23"/>
    </row>
    <row r="77" spans="1:38" ht="15" thickBot="1">
      <c r="A77" s="23"/>
      <c r="B77" s="23"/>
      <c r="C77" s="23"/>
      <c r="D77" s="23"/>
      <c r="E77" s="23"/>
      <c r="F77" s="23"/>
      <c r="G77" s="23"/>
      <c r="H77" s="23"/>
      <c r="I77" s="23"/>
      <c r="J77" s="23"/>
      <c r="K77" s="23"/>
      <c r="L77" s="23"/>
      <c r="M77" s="22"/>
      <c r="N77" s="22"/>
      <c r="O77" s="209">
        <f>SUM(O45:O74)</f>
        <v>0</v>
      </c>
      <c r="P77" s="23"/>
      <c r="Q77" s="23"/>
      <c r="R77" s="22"/>
      <c r="S77" s="23"/>
      <c r="T77" s="23"/>
      <c r="U77" s="23"/>
      <c r="V77" s="23"/>
      <c r="W77" s="23"/>
      <c r="X77" s="23"/>
      <c r="Y77" s="23"/>
      <c r="Z77" s="23"/>
      <c r="AA77" s="23"/>
      <c r="AB77" s="23"/>
      <c r="AC77" s="23"/>
      <c r="AD77" s="23"/>
      <c r="AE77" s="23"/>
      <c r="AF77" s="23"/>
      <c r="AG77" s="23"/>
      <c r="AH77" s="23"/>
      <c r="AI77" s="23"/>
      <c r="AJ77" s="23"/>
      <c r="AK77" s="23"/>
      <c r="AL77" s="23"/>
    </row>
    <row r="78" spans="1:38" ht="20.25">
      <c r="A78" s="23"/>
      <c r="B78" s="23"/>
      <c r="C78" s="23"/>
      <c r="D78" s="23"/>
      <c r="E78" s="23"/>
      <c r="F78" s="23"/>
      <c r="G78" s="23"/>
      <c r="H78" s="23"/>
      <c r="I78" s="23"/>
      <c r="J78" s="210" t="s">
        <v>170</v>
      </c>
      <c r="K78" s="211">
        <f>R8</f>
        <v>0</v>
      </c>
      <c r="L78" s="200"/>
      <c r="M78" s="212"/>
      <c r="N78" s="212"/>
      <c r="O78" s="213">
        <f>K78*O77*-1</f>
        <v>0</v>
      </c>
      <c r="P78" s="23"/>
      <c r="Q78" s="23"/>
      <c r="R78" s="23"/>
      <c r="S78" s="23"/>
      <c r="T78" s="23"/>
      <c r="U78" s="23"/>
      <c r="V78" s="23"/>
      <c r="W78" s="23"/>
      <c r="X78" s="23"/>
      <c r="Y78" s="23"/>
      <c r="Z78" s="23"/>
      <c r="AA78" s="23"/>
      <c r="AB78" s="23"/>
      <c r="AC78" s="23"/>
      <c r="AD78" s="23"/>
      <c r="AE78" s="23"/>
      <c r="AF78" s="23"/>
      <c r="AG78" s="23"/>
      <c r="AH78" s="23"/>
      <c r="AI78" s="23"/>
      <c r="AJ78" s="23"/>
      <c r="AK78" s="23"/>
      <c r="AL78" s="23"/>
    </row>
    <row r="79" spans="1:38">
      <c r="A79" s="23"/>
      <c r="B79" s="23"/>
      <c r="C79" s="23"/>
      <c r="D79" s="23"/>
      <c r="E79" s="23"/>
      <c r="F79" s="23"/>
      <c r="G79" s="23"/>
      <c r="H79" s="23"/>
      <c r="I79" s="23"/>
      <c r="J79" s="23"/>
      <c r="K79" s="23"/>
      <c r="L79" s="23"/>
      <c r="M79" s="22"/>
      <c r="N79" s="22"/>
      <c r="O79" s="22"/>
      <c r="P79" s="23"/>
      <c r="Q79" s="23"/>
      <c r="R79" s="23"/>
      <c r="S79" s="23"/>
      <c r="T79" s="23"/>
      <c r="U79" s="23"/>
      <c r="V79" s="23"/>
      <c r="W79" s="23"/>
      <c r="X79" s="207"/>
      <c r="Y79" s="218"/>
      <c r="Z79" s="207"/>
      <c r="AA79" s="23"/>
      <c r="AB79" s="23"/>
      <c r="AC79" s="23"/>
      <c r="AD79" s="23"/>
      <c r="AE79" s="23"/>
      <c r="AF79" s="23"/>
      <c r="AG79" s="23"/>
      <c r="AH79" s="23"/>
      <c r="AI79" s="23"/>
      <c r="AJ79" s="23"/>
      <c r="AK79" s="23"/>
      <c r="AL79" s="23"/>
    </row>
    <row r="80" spans="1:38" ht="20.25">
      <c r="A80" s="23"/>
      <c r="B80" s="23"/>
      <c r="C80" s="23"/>
      <c r="D80" s="23"/>
      <c r="E80" s="23"/>
      <c r="F80" s="23"/>
      <c r="G80" s="23"/>
      <c r="H80" s="23"/>
      <c r="I80" s="23"/>
      <c r="J80" s="364" t="s">
        <v>117</v>
      </c>
      <c r="K80" s="23"/>
      <c r="L80" s="23"/>
      <c r="M80" s="214"/>
      <c r="N80" s="214"/>
      <c r="O80" s="472">
        <f>O77+O78</f>
        <v>0</v>
      </c>
      <c r="P80" s="23"/>
      <c r="Q80" s="477" t="s">
        <v>179</v>
      </c>
      <c r="R80" s="470" t="str">
        <f>N42</f>
        <v/>
      </c>
      <c r="S80" s="477" t="s">
        <v>180</v>
      </c>
      <c r="T80" s="478"/>
      <c r="U80" s="478"/>
      <c r="V80" s="483"/>
      <c r="W80" s="483"/>
      <c r="X80" s="483"/>
      <c r="Y80" s="475" t="e">
        <f>O80/R80/(L11+L12)</f>
        <v>#VALUE!</v>
      </c>
      <c r="Z80" s="477" t="s">
        <v>182</v>
      </c>
      <c r="AA80" s="23"/>
      <c r="AB80" s="23"/>
      <c r="AC80" s="23"/>
      <c r="AD80" s="23"/>
      <c r="AE80" s="23"/>
      <c r="AF80" s="23"/>
      <c r="AG80" s="23"/>
      <c r="AH80" s="23"/>
      <c r="AI80" s="23"/>
      <c r="AJ80" s="23"/>
      <c r="AK80" s="23"/>
      <c r="AL80" s="23"/>
    </row>
    <row r="81" spans="1:38">
      <c r="A81" s="23"/>
      <c r="B81" s="23"/>
      <c r="C81" s="23"/>
      <c r="D81" s="23"/>
      <c r="E81" s="23"/>
      <c r="F81" s="23"/>
      <c r="G81" s="23"/>
      <c r="H81" s="23"/>
      <c r="I81" s="23"/>
      <c r="J81" s="23"/>
      <c r="K81" s="23"/>
      <c r="L81" s="23"/>
      <c r="M81" s="214"/>
      <c r="N81" s="214"/>
      <c r="O81" s="506"/>
      <c r="P81" s="23"/>
      <c r="Q81" s="483"/>
      <c r="R81" s="506"/>
      <c r="S81" s="478"/>
      <c r="T81" s="478"/>
      <c r="U81" s="478"/>
      <c r="V81" s="483"/>
      <c r="W81" s="483"/>
      <c r="X81" s="483"/>
      <c r="Y81" s="476" t="e">
        <f>O80/R80</f>
        <v>#VALUE!</v>
      </c>
      <c r="Z81" s="478"/>
      <c r="AA81" s="23"/>
      <c r="AB81" s="23"/>
      <c r="AC81" s="23"/>
      <c r="AD81" s="23"/>
      <c r="AE81" s="23"/>
      <c r="AF81" s="23"/>
      <c r="AG81" s="23"/>
      <c r="AH81" s="23"/>
      <c r="AI81" s="23"/>
      <c r="AJ81" s="23"/>
      <c r="AK81" s="23"/>
      <c r="AL81" s="23"/>
    </row>
    <row r="82" spans="1:38">
      <c r="A82" s="23"/>
      <c r="B82" s="23"/>
      <c r="C82" s="23"/>
      <c r="D82" s="23"/>
      <c r="E82" s="23"/>
      <c r="F82" s="23"/>
      <c r="G82" s="23"/>
      <c r="H82" s="23"/>
      <c r="I82" s="23"/>
      <c r="J82" s="23"/>
      <c r="K82" s="23"/>
      <c r="L82" s="23"/>
      <c r="M82" s="22"/>
      <c r="N82" s="22"/>
      <c r="O82" s="23"/>
      <c r="P82" s="23"/>
      <c r="Q82" s="337" t="str">
        <f>IF(M52+M47+(2*M45)=L11+L12,"","Let op: Er is een verschil in het aantal opgegeven personen!!")</f>
        <v>Let op: Er is een verschil in het aantal opgegeven personen!!</v>
      </c>
      <c r="R82" s="23"/>
      <c r="S82" s="23"/>
      <c r="T82" s="23"/>
      <c r="U82" s="23"/>
      <c r="V82" s="23"/>
      <c r="W82" s="23"/>
      <c r="X82" s="23"/>
      <c r="Y82" s="23"/>
      <c r="Z82" s="23"/>
      <c r="AA82" s="23"/>
      <c r="AB82" s="23"/>
      <c r="AC82" s="23"/>
      <c r="AD82" s="23"/>
      <c r="AE82" s="23"/>
      <c r="AF82" s="23"/>
      <c r="AG82" s="23"/>
      <c r="AH82" s="23"/>
      <c r="AI82" s="23"/>
      <c r="AJ82" s="23"/>
      <c r="AK82" s="23"/>
      <c r="AL82" s="23"/>
    </row>
    <row r="83" spans="1:38" ht="15.75">
      <c r="A83" s="23"/>
      <c r="B83" s="23"/>
      <c r="C83" s="23"/>
      <c r="D83" s="23"/>
      <c r="E83" s="23"/>
      <c r="F83" s="23"/>
      <c r="G83" s="23"/>
      <c r="H83" s="23"/>
      <c r="I83" s="23"/>
      <c r="J83" s="400" t="s">
        <v>181</v>
      </c>
      <c r="K83" s="23"/>
      <c r="L83" s="23"/>
      <c r="M83" s="22"/>
      <c r="N83" s="22"/>
      <c r="O83" s="23"/>
      <c r="P83" s="23"/>
      <c r="Q83" s="23"/>
      <c r="R83" s="23"/>
      <c r="S83" s="23"/>
      <c r="T83" s="23"/>
      <c r="U83" s="23"/>
      <c r="V83" s="23"/>
      <c r="W83" s="23"/>
      <c r="X83" s="23"/>
      <c r="Y83" s="23"/>
      <c r="Z83" s="23"/>
      <c r="AA83" s="23"/>
      <c r="AB83" s="23"/>
      <c r="AC83" s="23"/>
      <c r="AD83" s="23"/>
      <c r="AE83" s="23"/>
      <c r="AF83" s="23"/>
      <c r="AG83" s="23"/>
      <c r="AH83" s="23"/>
      <c r="AI83" s="23"/>
      <c r="AJ83" s="23"/>
      <c r="AK83" s="23"/>
      <c r="AL83" s="23"/>
    </row>
    <row r="84" spans="1:38" ht="18">
      <c r="A84" s="23"/>
      <c r="B84" s="23"/>
      <c r="C84" s="23"/>
      <c r="D84" s="23"/>
      <c r="E84" s="23"/>
      <c r="F84" s="23"/>
      <c r="G84" s="23"/>
      <c r="H84" s="23"/>
      <c r="I84" s="402" t="s">
        <v>120</v>
      </c>
      <c r="J84" s="397"/>
      <c r="K84" s="23"/>
      <c r="L84" s="23"/>
      <c r="M84" s="22"/>
      <c r="N84" s="22"/>
      <c r="O84" s="23"/>
      <c r="P84" s="23"/>
      <c r="Q84" s="23"/>
      <c r="R84" s="23"/>
      <c r="S84" s="516" t="s">
        <v>177</v>
      </c>
      <c r="T84" s="517"/>
      <c r="U84" s="517"/>
      <c r="V84" s="517"/>
      <c r="W84" s="23"/>
      <c r="X84" s="23"/>
      <c r="Y84" s="23"/>
      <c r="Z84" s="23"/>
      <c r="AA84" s="23"/>
      <c r="AB84" s="23"/>
      <c r="AC84" s="23"/>
      <c r="AD84" s="23"/>
      <c r="AE84" s="23"/>
      <c r="AF84" s="23"/>
      <c r="AG84" s="23"/>
      <c r="AH84" s="23"/>
      <c r="AI84" s="23"/>
      <c r="AJ84" s="23"/>
      <c r="AK84" s="23"/>
      <c r="AL84" s="23"/>
    </row>
    <row r="85" spans="1:38">
      <c r="A85" s="23"/>
      <c r="B85" s="23"/>
      <c r="C85" s="23"/>
      <c r="D85" s="23"/>
      <c r="E85" s="23"/>
      <c r="F85" s="23"/>
      <c r="G85" s="23"/>
      <c r="H85" s="23"/>
      <c r="I85" s="23"/>
      <c r="J85" s="215" t="s">
        <v>79</v>
      </c>
      <c r="K85" s="208" t="s">
        <v>80</v>
      </c>
      <c r="L85" s="23"/>
      <c r="M85" s="22"/>
      <c r="N85" s="22"/>
      <c r="O85" s="23"/>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c r="A86" s="23"/>
      <c r="B86" s="23"/>
      <c r="C86" s="23"/>
      <c r="D86" s="23"/>
      <c r="E86" s="23"/>
      <c r="F86" s="23"/>
      <c r="G86" s="23"/>
      <c r="H86" s="23"/>
      <c r="I86" s="23"/>
      <c r="J86" s="23"/>
      <c r="K86" s="23"/>
      <c r="L86" s="23"/>
      <c r="M86" s="22"/>
      <c r="N86" s="22"/>
      <c r="O86" s="23"/>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ht="15.75">
      <c r="A87" s="23"/>
      <c r="B87" s="23"/>
      <c r="C87" s="23"/>
      <c r="D87" s="23"/>
      <c r="E87" s="23"/>
      <c r="F87" s="23"/>
      <c r="G87" s="23"/>
      <c r="H87" s="23"/>
      <c r="I87" s="268" t="s">
        <v>239</v>
      </c>
      <c r="J87" s="23"/>
      <c r="K87" s="23"/>
      <c r="L87" s="23"/>
      <c r="M87" s="22"/>
      <c r="N87" s="22"/>
      <c r="O87" s="23"/>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ht="15">
      <c r="A88" s="23"/>
      <c r="B88" s="23"/>
      <c r="C88" s="23"/>
      <c r="D88" s="23"/>
      <c r="E88" s="23"/>
      <c r="F88" s="23"/>
      <c r="G88" s="23"/>
      <c r="H88" s="23"/>
      <c r="I88" s="269" t="s">
        <v>240</v>
      </c>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row>
    <row r="89" spans="1:38">
      <c r="A89" s="23"/>
      <c r="B89" s="23"/>
      <c r="C89" s="23"/>
      <c r="D89" s="23"/>
      <c r="E89" s="23"/>
      <c r="F89" s="23"/>
      <c r="G89" s="23"/>
      <c r="H89" s="23"/>
      <c r="I89" s="23"/>
      <c r="J89" s="23"/>
      <c r="K89" s="23"/>
      <c r="L89" s="23"/>
      <c r="M89" s="22"/>
      <c r="N89" s="22"/>
      <c r="O89" s="23"/>
      <c r="P89" s="23"/>
      <c r="Q89" s="23"/>
      <c r="R89" s="23"/>
      <c r="S89" s="23"/>
      <c r="T89" s="23"/>
      <c r="U89" s="23"/>
      <c r="V89" s="23"/>
      <c r="W89" s="23"/>
      <c r="X89" s="23"/>
      <c r="Y89" s="23"/>
      <c r="Z89" s="23"/>
      <c r="AA89" s="23"/>
      <c r="AB89" s="23"/>
      <c r="AC89" s="23"/>
      <c r="AD89" s="23"/>
      <c r="AE89" s="23"/>
      <c r="AF89" s="23"/>
      <c r="AG89" s="23"/>
      <c r="AH89" s="23"/>
      <c r="AI89" s="23"/>
      <c r="AJ89" s="23"/>
      <c r="AK89" s="23"/>
      <c r="AL89" s="23"/>
    </row>
    <row r="90" spans="1:38">
      <c r="A90" s="23"/>
      <c r="B90" s="23"/>
      <c r="C90" s="23"/>
      <c r="D90" s="23"/>
      <c r="E90" s="23"/>
      <c r="F90" s="23"/>
      <c r="G90" s="23"/>
      <c r="H90" s="23"/>
      <c r="I90" s="401" t="s">
        <v>434</v>
      </c>
      <c r="J90" s="23"/>
      <c r="K90" s="23"/>
      <c r="L90" s="23"/>
      <c r="M90" s="22"/>
      <c r="N90" s="22"/>
      <c r="O90" s="23"/>
      <c r="P90" s="23"/>
      <c r="Q90" s="23"/>
      <c r="R90" s="23"/>
      <c r="S90" s="23"/>
      <c r="T90" s="23"/>
      <c r="U90" s="23"/>
      <c r="V90" s="23"/>
      <c r="W90" s="23"/>
      <c r="X90" s="23"/>
      <c r="Y90" s="23"/>
      <c r="Z90" s="23"/>
      <c r="AA90" s="23"/>
      <c r="AB90" s="23"/>
      <c r="AC90" s="23"/>
      <c r="AD90" s="23"/>
      <c r="AE90" s="23"/>
      <c r="AF90" s="23"/>
      <c r="AG90" s="23"/>
      <c r="AH90" s="23"/>
      <c r="AI90" s="23"/>
      <c r="AJ90" s="23"/>
      <c r="AK90" s="23"/>
      <c r="AL90" s="23"/>
    </row>
    <row r="91" spans="1:38">
      <c r="A91" s="23"/>
      <c r="B91" s="23"/>
      <c r="C91" s="23"/>
      <c r="D91" s="23"/>
      <c r="E91" s="23"/>
      <c r="F91" s="23"/>
      <c r="G91" s="23"/>
      <c r="H91" s="23"/>
      <c r="I91" s="401" t="s">
        <v>433</v>
      </c>
      <c r="J91" s="23"/>
      <c r="K91" s="23"/>
      <c r="L91" s="23"/>
      <c r="M91" s="22"/>
      <c r="N91" s="22"/>
      <c r="O91" s="23"/>
      <c r="P91" s="23"/>
      <c r="Q91" s="23"/>
      <c r="R91" s="23"/>
      <c r="S91" s="23"/>
      <c r="T91" s="23"/>
      <c r="U91" s="23"/>
      <c r="V91" s="23"/>
      <c r="W91" s="23"/>
      <c r="X91" s="23"/>
      <c r="Y91" s="23"/>
      <c r="Z91" s="23"/>
      <c r="AA91" s="23"/>
      <c r="AB91" s="23"/>
      <c r="AC91" s="23"/>
      <c r="AD91" s="23"/>
      <c r="AE91" s="23"/>
      <c r="AF91" s="23"/>
      <c r="AG91" s="23"/>
      <c r="AH91" s="23"/>
      <c r="AI91" s="23"/>
      <c r="AJ91" s="23"/>
      <c r="AK91" s="23"/>
      <c r="AL91" s="23"/>
    </row>
    <row r="92" spans="1:38">
      <c r="A92" s="23"/>
      <c r="B92" s="23"/>
      <c r="C92" s="23"/>
      <c r="D92" s="23"/>
      <c r="E92" s="23"/>
      <c r="F92" s="23"/>
      <c r="G92" s="23"/>
      <c r="H92" s="23"/>
      <c r="I92" s="401" t="s">
        <v>435</v>
      </c>
      <c r="J92" s="23"/>
      <c r="K92" s="23"/>
      <c r="L92" s="23"/>
      <c r="M92" s="22"/>
      <c r="N92" s="22"/>
      <c r="O92" s="23"/>
      <c r="P92" s="23"/>
      <c r="Q92" s="23"/>
      <c r="R92" s="23"/>
      <c r="S92" s="23"/>
      <c r="T92" s="23"/>
      <c r="U92" s="23"/>
      <c r="V92" s="23"/>
      <c r="W92" s="23"/>
      <c r="X92" s="23"/>
      <c r="Y92" s="23"/>
      <c r="Z92" s="23"/>
      <c r="AA92" s="23"/>
      <c r="AB92" s="23"/>
      <c r="AC92" s="23"/>
      <c r="AD92" s="23"/>
      <c r="AE92" s="23"/>
      <c r="AF92" s="23"/>
      <c r="AG92" s="23"/>
      <c r="AH92" s="23"/>
      <c r="AI92" s="23"/>
      <c r="AJ92" s="23"/>
      <c r="AK92" s="23"/>
      <c r="AL92" s="23"/>
    </row>
    <row r="93" spans="1:38">
      <c r="A93" s="23"/>
      <c r="B93" s="23"/>
      <c r="C93" s="23"/>
      <c r="D93" s="23"/>
      <c r="E93" s="23"/>
      <c r="F93" s="23"/>
      <c r="G93" s="23"/>
      <c r="H93" s="23"/>
      <c r="I93" s="401" t="s">
        <v>436</v>
      </c>
      <c r="J93" s="23"/>
      <c r="K93" s="23"/>
      <c r="L93" s="23"/>
      <c r="M93" s="22"/>
      <c r="N93" s="22"/>
      <c r="O93" s="23"/>
      <c r="P93" s="23"/>
      <c r="Q93" s="23"/>
      <c r="R93" s="23"/>
      <c r="S93" s="23"/>
      <c r="T93" s="23"/>
      <c r="U93" s="23"/>
      <c r="V93" s="23"/>
      <c r="W93" s="23"/>
      <c r="X93" s="23"/>
      <c r="Y93" s="23"/>
      <c r="Z93" s="23"/>
      <c r="AA93" s="23"/>
      <c r="AB93" s="23"/>
      <c r="AC93" s="23"/>
      <c r="AD93" s="23"/>
      <c r="AE93" s="23"/>
      <c r="AF93" s="23"/>
      <c r="AG93" s="23"/>
      <c r="AH93" s="23"/>
      <c r="AI93" s="23"/>
      <c r="AJ93" s="23"/>
      <c r="AK93" s="23"/>
      <c r="AL93" s="23"/>
    </row>
    <row r="94" spans="1:38">
      <c r="A94" s="23"/>
      <c r="B94" s="23"/>
      <c r="C94" s="23"/>
      <c r="D94" s="23"/>
      <c r="E94" s="23"/>
      <c r="F94" s="23"/>
      <c r="G94" s="23"/>
      <c r="H94" s="23"/>
      <c r="I94" s="23"/>
      <c r="J94" s="23"/>
      <c r="K94" s="23"/>
      <c r="L94" s="23"/>
      <c r="M94" s="22"/>
      <c r="N94" s="22"/>
      <c r="O94" s="23"/>
      <c r="P94" s="23"/>
      <c r="Q94" s="23"/>
      <c r="R94" s="23"/>
      <c r="S94" s="23"/>
      <c r="T94" s="23"/>
      <c r="U94" s="23"/>
      <c r="V94" s="23"/>
      <c r="W94" s="23"/>
      <c r="X94" s="23"/>
      <c r="Y94" s="23"/>
      <c r="Z94" s="23"/>
      <c r="AA94" s="23"/>
      <c r="AB94" s="23"/>
      <c r="AC94" s="23"/>
      <c r="AD94" s="23"/>
      <c r="AE94" s="23"/>
      <c r="AF94" s="23"/>
      <c r="AG94" s="23"/>
      <c r="AH94" s="23"/>
      <c r="AI94" s="23"/>
      <c r="AJ94" s="23"/>
      <c r="AK94" s="23"/>
      <c r="AL94" s="23"/>
    </row>
    <row r="95" spans="1:38">
      <c r="A95" s="23"/>
      <c r="B95" s="23"/>
      <c r="C95" s="23"/>
      <c r="D95" s="23"/>
      <c r="E95" s="23"/>
      <c r="F95" s="23"/>
      <c r="G95" s="23"/>
      <c r="H95" s="23"/>
      <c r="I95" s="198" t="s">
        <v>431</v>
      </c>
      <c r="J95" s="23"/>
      <c r="K95" s="23"/>
      <c r="L95" s="23"/>
      <c r="M95" s="22"/>
      <c r="N95" s="22"/>
      <c r="O95" s="23"/>
      <c r="P95" s="23"/>
      <c r="Q95" s="23"/>
      <c r="R95" s="23"/>
      <c r="S95" s="23"/>
      <c r="T95" s="23"/>
      <c r="U95" s="23"/>
      <c r="V95" s="23"/>
      <c r="W95" s="23"/>
      <c r="X95" s="23"/>
      <c r="Y95" s="23"/>
      <c r="Z95" s="23"/>
      <c r="AA95" s="23"/>
      <c r="AB95" s="23"/>
      <c r="AC95" s="23"/>
      <c r="AD95" s="23"/>
      <c r="AE95" s="23"/>
      <c r="AF95" s="23"/>
      <c r="AG95" s="23"/>
      <c r="AH95" s="23"/>
      <c r="AI95" s="23"/>
      <c r="AJ95" s="23"/>
      <c r="AK95" s="23"/>
      <c r="AL95" s="23"/>
    </row>
    <row r="96" spans="1:38">
      <c r="A96" s="23"/>
      <c r="B96" s="23"/>
      <c r="C96" s="23"/>
      <c r="D96" s="23"/>
      <c r="E96" s="23"/>
      <c r="F96" s="23"/>
      <c r="G96" s="23"/>
      <c r="H96" s="23"/>
      <c r="I96" s="198" t="s">
        <v>432</v>
      </c>
      <c r="J96" s="23"/>
      <c r="K96" s="23"/>
      <c r="L96" s="23"/>
      <c r="M96" s="22"/>
      <c r="N96" s="22"/>
      <c r="O96" s="23"/>
      <c r="P96" s="23"/>
      <c r="Q96" s="23"/>
      <c r="R96" s="23"/>
      <c r="S96" s="23"/>
      <c r="T96" s="23"/>
      <c r="U96" s="23"/>
      <c r="V96" s="23"/>
      <c r="W96" s="23"/>
      <c r="X96" s="23"/>
      <c r="Y96" s="23"/>
      <c r="Z96" s="23"/>
      <c r="AA96" s="23"/>
      <c r="AB96" s="23"/>
      <c r="AC96" s="23"/>
      <c r="AD96" s="23"/>
      <c r="AE96" s="23"/>
      <c r="AF96" s="23"/>
      <c r="AG96" s="23"/>
      <c r="AH96" s="23"/>
      <c r="AI96" s="23"/>
      <c r="AJ96" s="23"/>
      <c r="AK96" s="23"/>
      <c r="AL96" s="23"/>
    </row>
    <row r="97" spans="1:38">
      <c r="A97" s="23"/>
      <c r="B97" s="23"/>
      <c r="C97" s="23"/>
      <c r="D97" s="23"/>
      <c r="E97" s="23"/>
      <c r="F97" s="23"/>
      <c r="G97" s="23"/>
      <c r="H97" s="23"/>
      <c r="I97" s="23"/>
      <c r="J97" s="23"/>
      <c r="K97" s="23"/>
      <c r="L97" s="23"/>
      <c r="M97" s="22"/>
      <c r="N97" s="22"/>
      <c r="O97" s="23"/>
      <c r="P97" s="23"/>
      <c r="Q97" s="23"/>
      <c r="R97" s="23"/>
      <c r="S97" s="23"/>
      <c r="T97" s="23"/>
      <c r="U97" s="23"/>
      <c r="V97" s="23"/>
      <c r="W97" s="23"/>
      <c r="X97" s="23"/>
      <c r="Y97" s="23"/>
      <c r="Z97" s="23"/>
      <c r="AA97" s="23"/>
      <c r="AB97" s="23"/>
      <c r="AC97" s="23"/>
      <c r="AD97" s="23"/>
      <c r="AE97" s="23"/>
      <c r="AF97" s="23"/>
      <c r="AG97" s="23"/>
      <c r="AH97" s="23"/>
      <c r="AI97" s="23"/>
      <c r="AJ97" s="23"/>
      <c r="AK97" s="23"/>
      <c r="AL97" s="23"/>
    </row>
    <row r="98" spans="1:38">
      <c r="A98" s="23"/>
      <c r="B98" s="23"/>
      <c r="C98" s="23"/>
      <c r="D98" s="23"/>
      <c r="E98" s="23"/>
      <c r="F98" s="23"/>
      <c r="G98" s="23"/>
      <c r="H98" s="23"/>
      <c r="I98" s="198" t="s">
        <v>437</v>
      </c>
      <c r="J98" s="23"/>
      <c r="K98" s="23"/>
      <c r="L98" s="23"/>
      <c r="M98" s="22"/>
      <c r="N98" s="22"/>
      <c r="O98" s="23"/>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c r="A99" s="23"/>
      <c r="B99" s="23"/>
      <c r="C99" s="23"/>
      <c r="D99" s="23"/>
      <c r="E99" s="23"/>
      <c r="F99" s="23"/>
      <c r="G99" s="23"/>
      <c r="H99" s="23"/>
      <c r="I99" s="23"/>
      <c r="J99" s="23"/>
      <c r="K99" s="23"/>
      <c r="L99" s="23"/>
      <c r="M99" s="22"/>
      <c r="N99" s="22"/>
      <c r="O99" s="23"/>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c r="A100" s="23"/>
      <c r="B100" s="23"/>
      <c r="C100" s="23"/>
      <c r="D100" s="23"/>
      <c r="E100" s="23"/>
      <c r="F100" s="23"/>
      <c r="G100" s="23"/>
      <c r="H100" s="23"/>
      <c r="I100" s="23"/>
      <c r="J100" s="23"/>
      <c r="K100" s="23"/>
      <c r="L100" s="23"/>
      <c r="M100" s="22"/>
      <c r="N100" s="22"/>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row>
    <row r="101" spans="1:38">
      <c r="A101" s="23"/>
      <c r="B101" s="23"/>
      <c r="C101" s="23"/>
      <c r="D101" s="23"/>
      <c r="E101" s="23"/>
      <c r="F101" s="23"/>
      <c r="G101" s="23"/>
      <c r="H101" s="23"/>
      <c r="I101" s="23"/>
      <c r="J101" s="23"/>
      <c r="K101" s="23"/>
      <c r="L101" s="23"/>
      <c r="M101" s="22"/>
      <c r="N101" s="22"/>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row>
    <row r="102" spans="1:38">
      <c r="A102" s="23"/>
      <c r="B102" s="23"/>
      <c r="C102" s="23"/>
      <c r="D102" s="23"/>
      <c r="E102" s="23"/>
      <c r="F102" s="23"/>
      <c r="G102" s="23"/>
      <c r="H102" s="23"/>
      <c r="I102" s="23"/>
      <c r="J102" s="23"/>
      <c r="K102" s="23"/>
      <c r="L102" s="23"/>
      <c r="M102" s="22"/>
      <c r="N102" s="22"/>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c r="A103" s="23"/>
      <c r="B103" s="23"/>
      <c r="C103" s="23"/>
      <c r="D103" s="23"/>
      <c r="E103" s="23"/>
      <c r="F103" s="23"/>
      <c r="G103" s="23"/>
      <c r="H103" s="23"/>
      <c r="I103" s="23"/>
      <c r="J103" s="23"/>
      <c r="K103" s="23"/>
      <c r="L103" s="23"/>
      <c r="M103" s="22"/>
      <c r="N103" s="22"/>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c r="A104" s="23"/>
      <c r="B104" s="23"/>
      <c r="C104" s="23"/>
      <c r="D104" s="23"/>
      <c r="E104" s="23"/>
      <c r="F104" s="23"/>
      <c r="G104" s="23"/>
      <c r="H104" s="23"/>
      <c r="I104" s="23"/>
      <c r="J104" s="23"/>
      <c r="K104" s="23"/>
      <c r="L104" s="23"/>
      <c r="M104" s="22"/>
      <c r="N104" s="22"/>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row>
    <row r="105" spans="1:38">
      <c r="A105" s="23"/>
      <c r="B105" s="23"/>
      <c r="C105" s="23"/>
      <c r="D105" s="23"/>
      <c r="E105" s="23"/>
      <c r="F105" s="23"/>
      <c r="G105" s="23"/>
      <c r="H105" s="23"/>
      <c r="I105" s="23"/>
      <c r="J105" s="23"/>
      <c r="K105" s="23"/>
      <c r="L105" s="23"/>
      <c r="M105" s="22"/>
      <c r="N105" s="22"/>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row>
    <row r="106" spans="1:38">
      <c r="A106" s="23"/>
      <c r="B106" s="23"/>
      <c r="C106" s="23"/>
      <c r="D106" s="23"/>
      <c r="E106" s="23"/>
      <c r="F106" s="23"/>
      <c r="G106" s="23"/>
      <c r="H106" s="23"/>
      <c r="I106" s="23"/>
      <c r="J106" s="23"/>
      <c r="K106" s="23"/>
      <c r="L106" s="23"/>
      <c r="M106" s="22"/>
      <c r="N106" s="22"/>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row>
    <row r="107" spans="1:38">
      <c r="A107" s="23"/>
      <c r="B107" s="23"/>
      <c r="C107" s="23"/>
      <c r="D107" s="23"/>
      <c r="E107" s="23"/>
      <c r="F107" s="23"/>
      <c r="G107" s="23"/>
      <c r="H107" s="23"/>
      <c r="I107" s="23"/>
      <c r="J107" s="23"/>
      <c r="K107" s="23"/>
      <c r="L107" s="23"/>
      <c r="M107" s="22"/>
      <c r="N107" s="22"/>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row>
    <row r="108" spans="1:38">
      <c r="A108" s="23"/>
      <c r="B108" s="23"/>
      <c r="C108" s="23"/>
      <c r="D108" s="23"/>
      <c r="E108" s="23"/>
      <c r="F108" s="23"/>
      <c r="G108" s="23"/>
      <c r="H108" s="23"/>
      <c r="I108" s="23"/>
      <c r="J108" s="23"/>
      <c r="K108" s="23"/>
      <c r="L108" s="23"/>
      <c r="M108" s="22"/>
      <c r="N108" s="22"/>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row>
    <row r="109" spans="1:38">
      <c r="A109" s="23"/>
      <c r="B109" s="23"/>
      <c r="C109" s="23"/>
      <c r="D109" s="23"/>
      <c r="E109" s="23"/>
      <c r="F109" s="23"/>
      <c r="G109" s="23"/>
      <c r="H109" s="23"/>
      <c r="I109" s="23"/>
      <c r="J109" s="23"/>
      <c r="K109" s="23"/>
      <c r="L109" s="23"/>
      <c r="M109" s="22"/>
      <c r="N109" s="22"/>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row>
    <row r="110" spans="1:38">
      <c r="A110" s="23"/>
      <c r="B110" s="23"/>
      <c r="C110" s="23"/>
      <c r="D110" s="23"/>
      <c r="E110" s="23"/>
      <c r="F110" s="23"/>
      <c r="G110" s="23"/>
      <c r="H110" s="23"/>
      <c r="I110" s="23"/>
      <c r="J110" s="23"/>
      <c r="K110" s="23"/>
      <c r="L110" s="23"/>
      <c r="M110" s="22"/>
      <c r="N110" s="22"/>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row>
    <row r="111" spans="1:38">
      <c r="A111" s="23"/>
      <c r="B111" s="23"/>
      <c r="C111" s="23"/>
      <c r="D111" s="23"/>
      <c r="E111" s="23"/>
      <c r="F111" s="23"/>
      <c r="G111" s="23"/>
      <c r="H111" s="23"/>
      <c r="I111" s="23"/>
      <c r="J111" s="23"/>
      <c r="K111" s="23"/>
      <c r="L111" s="23"/>
      <c r="M111" s="22"/>
      <c r="N111" s="22"/>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row>
    <row r="112" spans="1:38">
      <c r="A112" s="23"/>
      <c r="B112" s="23"/>
      <c r="C112" s="23"/>
      <c r="D112" s="23"/>
      <c r="E112" s="23"/>
      <c r="F112" s="23"/>
      <c r="G112" s="23"/>
      <c r="H112" s="23"/>
      <c r="I112" s="23"/>
      <c r="J112" s="23"/>
      <c r="K112" s="23"/>
      <c r="L112" s="23"/>
      <c r="M112" s="22"/>
      <c r="N112" s="22"/>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row>
    <row r="113" spans="1:38">
      <c r="A113" s="23"/>
      <c r="B113" s="23"/>
      <c r="C113" s="23"/>
      <c r="D113" s="23"/>
      <c r="E113" s="23"/>
      <c r="F113" s="23"/>
      <c r="G113" s="23"/>
      <c r="H113" s="23"/>
      <c r="I113" s="23"/>
      <c r="J113" s="23"/>
      <c r="K113" s="23"/>
      <c r="L113" s="23"/>
      <c r="M113" s="22"/>
      <c r="N113" s="22"/>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row>
    <row r="114" spans="1:38">
      <c r="A114" s="23"/>
      <c r="B114" s="23"/>
      <c r="C114" s="23"/>
      <c r="D114" s="23"/>
      <c r="E114" s="23"/>
      <c r="F114" s="23"/>
      <c r="G114" s="23"/>
      <c r="H114" s="23"/>
      <c r="I114" s="23"/>
      <c r="J114" s="23"/>
      <c r="K114" s="23"/>
      <c r="L114" s="23"/>
      <c r="M114" s="22"/>
      <c r="N114" s="22"/>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c r="A115" s="23"/>
      <c r="B115" s="23"/>
      <c r="C115" s="23"/>
      <c r="D115" s="23"/>
      <c r="E115" s="23"/>
      <c r="F115" s="23"/>
      <c r="G115" s="23"/>
      <c r="H115" s="23"/>
      <c r="I115" s="23"/>
      <c r="J115" s="23"/>
      <c r="K115" s="23"/>
      <c r="L115" s="23"/>
      <c r="M115" s="22"/>
      <c r="N115" s="22"/>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c r="A116" s="23"/>
      <c r="B116" s="23"/>
      <c r="C116" s="23"/>
      <c r="D116" s="23"/>
      <c r="E116" s="23"/>
      <c r="F116" s="23"/>
      <c r="G116" s="23"/>
      <c r="H116" s="23"/>
      <c r="I116" s="23"/>
      <c r="J116" s="23"/>
      <c r="K116" s="23"/>
      <c r="L116" s="23"/>
      <c r="M116" s="22"/>
      <c r="N116" s="22"/>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row>
    <row r="117" spans="1:38">
      <c r="A117" s="23"/>
      <c r="B117" s="23"/>
      <c r="C117" s="23"/>
      <c r="D117" s="23"/>
      <c r="E117" s="23"/>
      <c r="F117" s="23"/>
      <c r="G117" s="23"/>
      <c r="H117" s="23"/>
      <c r="I117" s="23"/>
      <c r="J117" s="23"/>
      <c r="K117" s="23"/>
      <c r="L117" s="23"/>
      <c r="M117" s="22"/>
      <c r="N117" s="22"/>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row>
    <row r="118" spans="1:38">
      <c r="A118" s="23"/>
      <c r="B118" s="23"/>
      <c r="C118" s="23"/>
      <c r="D118" s="23"/>
      <c r="E118" s="23"/>
      <c r="F118" s="23"/>
      <c r="G118" s="23"/>
      <c r="H118" s="23"/>
      <c r="I118" s="23"/>
      <c r="J118" s="23"/>
      <c r="K118" s="23"/>
      <c r="L118" s="23"/>
      <c r="M118" s="22"/>
      <c r="N118" s="22"/>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row>
    <row r="119" spans="1:38">
      <c r="A119" s="23"/>
      <c r="B119" s="23"/>
      <c r="C119" s="23"/>
      <c r="D119" s="23"/>
      <c r="E119" s="23"/>
      <c r="F119" s="23"/>
      <c r="G119" s="23"/>
      <c r="H119" s="23"/>
      <c r="I119" s="23"/>
      <c r="J119" s="23"/>
      <c r="K119" s="23"/>
      <c r="L119" s="23"/>
      <c r="M119" s="22"/>
      <c r="N119" s="22"/>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row>
    <row r="120" spans="1:38">
      <c r="A120" s="23"/>
      <c r="B120" s="23"/>
      <c r="C120" s="23"/>
      <c r="D120" s="23"/>
      <c r="E120" s="23"/>
      <c r="F120" s="23"/>
      <c r="G120" s="23"/>
      <c r="H120" s="23"/>
      <c r="I120" s="23"/>
      <c r="J120" s="23"/>
      <c r="K120" s="23"/>
      <c r="L120" s="23"/>
      <c r="M120" s="22"/>
      <c r="N120" s="22"/>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c r="A121" s="23"/>
      <c r="B121" s="23"/>
      <c r="C121" s="23"/>
      <c r="D121" s="23"/>
      <c r="E121" s="23"/>
      <c r="F121" s="23"/>
      <c r="G121" s="23"/>
      <c r="H121" s="23"/>
      <c r="I121" s="23"/>
      <c r="J121" s="23"/>
      <c r="K121" s="23"/>
      <c r="L121" s="23"/>
      <c r="M121" s="22"/>
      <c r="N121" s="22"/>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c r="A122" s="23"/>
      <c r="B122" s="23"/>
      <c r="C122" s="23"/>
      <c r="D122" s="23"/>
      <c r="E122" s="23"/>
      <c r="F122" s="23"/>
      <c r="G122" s="23"/>
      <c r="H122" s="23"/>
      <c r="I122" s="23"/>
      <c r="J122" s="23"/>
      <c r="K122" s="23"/>
      <c r="L122" s="23"/>
      <c r="M122" s="22"/>
      <c r="N122" s="22"/>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c r="A123" s="23"/>
      <c r="B123" s="23"/>
      <c r="C123" s="23"/>
      <c r="D123" s="23"/>
      <c r="E123" s="23"/>
      <c r="F123" s="23"/>
      <c r="G123" s="23"/>
      <c r="H123" s="23"/>
      <c r="I123" s="23"/>
      <c r="J123" s="23"/>
      <c r="K123" s="23"/>
      <c r="L123" s="23"/>
      <c r="M123" s="22"/>
      <c r="N123" s="22"/>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row>
    <row r="124" spans="1:38">
      <c r="A124" s="23"/>
      <c r="B124" s="23"/>
      <c r="C124" s="23"/>
      <c r="D124" s="23"/>
      <c r="E124" s="23"/>
      <c r="F124" s="23"/>
      <c r="G124" s="23"/>
      <c r="H124" s="23"/>
      <c r="I124" s="23"/>
      <c r="J124" s="23"/>
      <c r="K124" s="23"/>
      <c r="L124" s="23"/>
      <c r="M124" s="22"/>
      <c r="N124" s="22"/>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row>
    <row r="125" spans="1:38">
      <c r="A125" s="23"/>
      <c r="B125" s="23"/>
      <c r="C125" s="23"/>
      <c r="D125" s="23"/>
      <c r="E125" s="23"/>
      <c r="F125" s="23"/>
      <c r="G125" s="23"/>
      <c r="H125" s="23"/>
      <c r="I125" s="23"/>
      <c r="J125" s="23"/>
      <c r="K125" s="23"/>
      <c r="L125" s="23"/>
      <c r="M125" s="22"/>
      <c r="N125" s="22"/>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row>
    <row r="126" spans="1:38">
      <c r="A126" s="23"/>
      <c r="B126" s="23"/>
      <c r="C126" s="23"/>
      <c r="D126" s="23"/>
      <c r="E126" s="23"/>
      <c r="F126" s="23"/>
      <c r="G126" s="23"/>
      <c r="H126" s="23"/>
      <c r="I126" s="23"/>
      <c r="J126" s="23"/>
      <c r="K126" s="23"/>
      <c r="L126" s="23"/>
      <c r="M126" s="22"/>
      <c r="N126" s="22"/>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row>
  </sheetData>
  <sheetProtection algorithmName="SHA-512" hashValue="3Be38cmfNMGcn89UKNEj2uh1GGOqpln3yE9MkPtVpm2x1p7abCIPgQS2zZw8IJbXh1CKX5cyVT9U87l8iRQXdA==" saltValue="sqIC54iVd2iZVn9RmgD0Ug==" spinCount="100000" sheet="1" selectLockedCells="1"/>
  <protectedRanges>
    <protectedRange sqref="M45 M47 M56:M57 M64 M66 M70 M74 M52 J42 M61:M62 K6:O10 L11:L12 K26:O30 M50 M72 L42 N42:O42 M43 Q42 S42 K14:O24" name="Bereik1"/>
  </protectedRanges>
  <mergeCells count="33">
    <mergeCell ref="K24:N24"/>
    <mergeCell ref="K19:N19"/>
    <mergeCell ref="K20:N20"/>
    <mergeCell ref="K21:N21"/>
    <mergeCell ref="K22:N22"/>
    <mergeCell ref="K23:N23"/>
    <mergeCell ref="K14:N14"/>
    <mergeCell ref="K15:N15"/>
    <mergeCell ref="K16:N16"/>
    <mergeCell ref="K17:N17"/>
    <mergeCell ref="K18:N18"/>
    <mergeCell ref="S84:V84"/>
    <mergeCell ref="S80:X81"/>
    <mergeCell ref="Y80:Y81"/>
    <mergeCell ref="Z80:Z81"/>
    <mergeCell ref="R8:T10"/>
    <mergeCell ref="R31:V33"/>
    <mergeCell ref="R35:V37"/>
    <mergeCell ref="K32:O39"/>
    <mergeCell ref="Q80:Q81"/>
    <mergeCell ref="R80:R81"/>
    <mergeCell ref="O80:O81"/>
    <mergeCell ref="I2:S2"/>
    <mergeCell ref="K6:O6"/>
    <mergeCell ref="K7:O7"/>
    <mergeCell ref="K8:O8"/>
    <mergeCell ref="K9:O9"/>
    <mergeCell ref="K30:O30"/>
    <mergeCell ref="K10:O10"/>
    <mergeCell ref="K26:O26"/>
    <mergeCell ref="K27:O27"/>
    <mergeCell ref="K28:O28"/>
    <mergeCell ref="K29:O29"/>
  </mergeCells>
  <hyperlinks>
    <hyperlink ref="S84" r:id="rId1" xr:uid="{00000000-0004-0000-0400-000000000000}"/>
    <hyperlink ref="R31:V33" location="materiaallijst!A1" display="Bestelling afdrukken" xr:uid="{65BEAF69-6B31-46F7-A492-70F96D5B91DF}"/>
    <hyperlink ref="R35:V37" r:id="rId2" display="Bestelling verzenden" xr:uid="{1FE9DF4F-FAB1-4CF5-B99D-0FC911E18BA0}"/>
  </hyperlinks>
  <pageMargins left="0.7" right="0.7" top="0.75" bottom="0.75" header="0.3" footer="0.3"/>
  <pageSetup paperSize="9" orientation="portrait" horizontalDpi="0" verticalDpi="0"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15</vt:i4>
      </vt:variant>
      <vt:variant>
        <vt:lpstr>Benoemde bereiken</vt:lpstr>
      </vt:variant>
      <vt:variant>
        <vt:i4>4</vt:i4>
      </vt:variant>
    </vt:vector>
  </HeadingPairs>
  <TitlesOfParts>
    <vt:vector size="19" baseType="lpstr">
      <vt:lpstr>1 dag</vt:lpstr>
      <vt:lpstr>Home</vt:lpstr>
      <vt:lpstr>aantal</vt:lpstr>
      <vt:lpstr>overnachten</vt:lpstr>
      <vt:lpstr>kamperen</vt:lpstr>
      <vt:lpstr>kampeerspullen</vt:lpstr>
      <vt:lpstr>routes</vt:lpstr>
      <vt:lpstr>kano's</vt:lpstr>
      <vt:lpstr>boeken</vt:lpstr>
      <vt:lpstr>Fin</vt:lpstr>
      <vt:lpstr>materiaallijst</vt:lpstr>
      <vt:lpstr>A+B</vt:lpstr>
      <vt:lpstr>AB</vt:lpstr>
      <vt:lpstr>C</vt:lpstr>
      <vt:lpstr>Blad2</vt:lpstr>
      <vt:lpstr>'1 dag'!Afdrukbereik</vt:lpstr>
      <vt:lpstr>'A+B'!Afdrukbereik</vt:lpstr>
      <vt:lpstr>'C'!Afdrukbereik</vt:lpstr>
      <vt:lpstr>materiaallijst!Afdrukbereik</vt:lpstr>
    </vt:vector>
  </TitlesOfParts>
  <Company>achternaam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voornaam</dc:creator>
  <cp:lastModifiedBy>Eigenaar</cp:lastModifiedBy>
  <cp:lastPrinted>2023-06-16T08:08:54Z</cp:lastPrinted>
  <dcterms:created xsi:type="dcterms:W3CDTF">2013-09-02T07:16:38Z</dcterms:created>
  <dcterms:modified xsi:type="dcterms:W3CDTF">2023-06-16T08:30:01Z</dcterms:modified>
</cp:coreProperties>
</file>